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QUADRO RESUMO" sheetId="1" r:id="rId1"/>
    <sheet name="SERVENTE LIMPEZA EXTERNA" sheetId="2" r:id="rId2"/>
    <sheet name="SERVENTE LIMPEZA INTERNA" sheetId="3" r:id="rId3"/>
    <sheet name="SERVENTE LIMPEZA INTERNA (20%)" sheetId="4" r:id="rId4"/>
    <sheet name="SERVENTE LIMPEZA INTERNA (40%)" sheetId="5" r:id="rId5"/>
    <sheet name="ENCARREGADO" sheetId="6" r:id="rId6"/>
    <sheet name="MATERIAIS" sheetId="7" r:id="rId7"/>
    <sheet name="EQUIPAMENTOS" sheetId="8" r:id="rId8"/>
    <sheet name="EPIS" sheetId="9" r:id="rId9"/>
    <sheet name="UNIFORMES" sheetId="10" r:id="rId10"/>
  </sheets>
  <calcPr calcId="144525"/>
</workbook>
</file>

<file path=xl/sharedStrings.xml><?xml version="1.0" encoding="utf-8"?>
<sst xmlns="http://schemas.openxmlformats.org/spreadsheetml/2006/main" count="1475" uniqueCount="343">
  <si>
    <t>GRUPO 01</t>
  </si>
  <si>
    <t>ITEM</t>
  </si>
  <si>
    <t>CARGO</t>
  </si>
  <si>
    <t>CBO</t>
  </si>
  <si>
    <t>UNIDADE DE FORNECIMENTO</t>
  </si>
  <si>
    <t>QT. TOTAL (M²)</t>
  </si>
  <si>
    <t>VALOR UNITÁRIO MENSAL (M²)</t>
  </si>
  <si>
    <t>VALOR UNITÁRIO SEMESTRAL (M²)</t>
  </si>
  <si>
    <t>VALOR TOTAL  SEMESTRAL</t>
  </si>
  <si>
    <t>SERVENTE DE LIMPEZA EXTERNO</t>
  </si>
  <si>
    <t>M²</t>
  </si>
  <si>
    <t>SERVENTE DE LIMPEZA INTERNO</t>
  </si>
  <si>
    <t>SERVENTE DE LIMPEZA INTERNO (20% INSALUBRIDADE) *</t>
  </si>
  <si>
    <t>SERVENTE DE LIMPEZA INTERNO (40% INSALUBRIDADE) *</t>
  </si>
  <si>
    <t>ENCARREGADO</t>
  </si>
  <si>
    <t>SERVIÇO</t>
  </si>
  <si>
    <t>VALOR TOTAL</t>
  </si>
  <si>
    <t xml:space="preserve"> OBSERVAÇÃO: * Segundo o MTE a caracterização e classificação da insalubridade e da periculosidade, devem ser feitas através de perícia do Médico ou Engenheiro do Trabalho. (Art. 195 CLT).</t>
  </si>
  <si>
    <t>Categoria profissional: SERVENTE DE LIMPEZA EXTERNA - 44 HORAS</t>
  </si>
  <si>
    <t>Nº do Processo</t>
  </si>
  <si>
    <t>23111.015203/2023-77</t>
  </si>
  <si>
    <t>Discriminação dos Serviços</t>
  </si>
  <si>
    <t>A</t>
  </si>
  <si>
    <t>Data de apresentação da proposta</t>
  </si>
  <si>
    <t>B</t>
  </si>
  <si>
    <t>Município</t>
  </si>
  <si>
    <t>FLORIANO-PI</t>
  </si>
  <si>
    <t>C</t>
  </si>
  <si>
    <t>Ano do Acordo, Convenção ou Dissídio Coletivo</t>
  </si>
  <si>
    <t>PI000066/2023</t>
  </si>
  <si>
    <t>D</t>
  </si>
  <si>
    <t>Nº de meses de execução contratual</t>
  </si>
  <si>
    <t>Identificação do Serviço</t>
  </si>
  <si>
    <t>Tipo de Serviço</t>
  </si>
  <si>
    <t>Unidade de Medida</t>
  </si>
  <si>
    <t>Quantidade estimada a contratar (em função da unidade de medida)</t>
  </si>
  <si>
    <t>Limpeza e Conserv.</t>
  </si>
  <si>
    <t>Dados para composição dos custos referentes à mão-de-obra</t>
  </si>
  <si>
    <t>Tipo de serviço (mesmo serviço com características distintas)</t>
  </si>
  <si>
    <t>SERVENTE LIMPEZA EXTERNA</t>
  </si>
  <si>
    <t>Classificação Brasileira de Ocupações (CBO)</t>
  </si>
  <si>
    <t>5143-20</t>
  </si>
  <si>
    <t>Salário Nominativo da Categoria Profissional</t>
  </si>
  <si>
    <t>Categoria profissional (vinculada à execução contratual)</t>
  </si>
  <si>
    <t>SINDICATO DAS EMPRESAS DE ASSEIO E CONSERVACAO DO ESTADO DO PIAUI</t>
  </si>
  <si>
    <t>Data base da categoria (dia/mês/ano)</t>
  </si>
  <si>
    <t>1º janeiro de 2023</t>
  </si>
  <si>
    <t>MÓDULO 1 - COMPOSIÇÃO DA REMUNERAÇÃO</t>
  </si>
  <si>
    <t>COMPOSIÇÃO DA REMUNERAÇÃO</t>
  </si>
  <si>
    <t>%</t>
  </si>
  <si>
    <t>VALOR (R$)</t>
  </si>
  <si>
    <t>Salário Base</t>
  </si>
  <si>
    <t>Adicional Periculosidade</t>
  </si>
  <si>
    <t>Adicional Insalubridade</t>
  </si>
  <si>
    <t>Adicional Noturno</t>
  </si>
  <si>
    <t>E</t>
  </si>
  <si>
    <t>Adicional de Hora Noturna Reduzida</t>
  </si>
  <si>
    <t>F</t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</si>
  <si>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</si>
  <si>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</si>
  <si>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</si>
  <si>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</si>
  <si>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13 (Décimo-terceiro) salário</t>
  </si>
  <si>
    <t>Férias e Abono de Férias</t>
  </si>
  <si>
    <t>TOTAL SUBMÓDULO 2.1</t>
  </si>
  <si>
    <r>
      <rPr>
        <b/>
        <sz val="10"/>
        <color theme="1"/>
        <rFont val="Arial"/>
        <charset val="134"/>
      </rPr>
      <t xml:space="preserve">BASE DE CÁLCULO PARA O SUBMÓDULO 2.2 </t>
    </r>
    <r>
      <rPr>
        <sz val="10"/>
        <color theme="1"/>
        <rFont val="Arial"/>
        <charset val="134"/>
      </rPr>
      <t>(MÓDULO 1 + SUBMÓDULO 2.1)</t>
    </r>
  </si>
  <si>
    <t>MÓDULO 1</t>
  </si>
  <si>
    <t>SUBMÓDULO 2.1</t>
  </si>
  <si>
    <t>TOTAL</t>
  </si>
  <si>
    <t>Submódulo 2.2 - GPS, FGTS e Outras Contribuições</t>
  </si>
  <si>
    <t>INSS</t>
  </si>
  <si>
    <t>Salário Educação</t>
  </si>
  <si>
    <t>SAT (Seguro Acidente de Trabalho)</t>
  </si>
  <si>
    <t>SESC ou SESI</t>
  </si>
  <si>
    <t>SENAI - SENAC</t>
  </si>
  <si>
    <t>SEBRAE</t>
  </si>
  <si>
    <t>G</t>
  </si>
  <si>
    <t>INCRA</t>
  </si>
  <si>
    <t>H</t>
  </si>
  <si>
    <t>FGTS</t>
  </si>
  <si>
    <t>TOTAL SUBMÓDULO 2.2</t>
  </si>
  <si>
    <t>Submódulo 2.3 - Benefícios Mensais e Diários</t>
  </si>
  <si>
    <t>Transporte</t>
  </si>
  <si>
    <t>Auxílio-Refeição/Alimentação</t>
  </si>
  <si>
    <t>-</t>
  </si>
  <si>
    <t>Assistência Médica e Familiar</t>
  </si>
  <si>
    <t>Seguro de vida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</si>
  <si>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</si>
  <si>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</si>
  <si>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</si>
  <si>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</si>
  <si>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</si>
  <si>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</si>
  <si>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</si>
  <si>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</si>
  <si>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</si>
  <si>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</si>
  <si>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r>
      <rPr>
        <b/>
        <sz val="10"/>
        <color theme="1"/>
        <rFont val="Arial"/>
        <charset val="134"/>
      </rPr>
      <t xml:space="preserve">BASE DE CÁLCULO PARA O MÓDULO 3 </t>
    </r>
    <r>
      <rPr>
        <sz val="10"/>
        <color theme="1"/>
        <rFont val="Arial"/>
        <charset val="134"/>
      </rPr>
      <t>(MÓDULO 1 + MÓDULO 2)</t>
    </r>
  </si>
  <si>
    <t>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</si>
  <si>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</si>
  <si>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</si>
  <si>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</si>
  <si>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</si>
  <si>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Aviso Prévio Trabalhado</t>
  </si>
  <si>
    <t>Incidência dos encargos do submódulo 2.2 sobre Aviso Prévio Trabalhado</t>
  </si>
  <si>
    <t>Multa do FGTS sobre o Aviso Prévio Indenizado e sobre o Aviso Prévio Trabalhado</t>
  </si>
  <si>
    <t>TOTAL DO MÓDULO 3</t>
  </si>
  <si>
    <r>
      <rPr>
        <b/>
        <sz val="10"/>
        <color theme="1"/>
        <rFont val="Arial"/>
        <charset val="134"/>
      </rPr>
      <t xml:space="preserve">BASE DE CÁLCULO PARA O MÓDULO 4 </t>
    </r>
    <r>
      <rPr>
        <sz val="10"/>
        <color theme="1"/>
        <rFont val="Arial"/>
        <charset val="134"/>
      </rPr>
      <t>(MÓDULO 1 + MÓDULO 2 + MÓDULO 3)</t>
    </r>
  </si>
  <si>
    <t>MÓDULO 3</t>
  </si>
  <si>
    <t>MÓDULO 4 – CUSTO DE REPOSIÇÃO DO PROFISSIONAL AUSENTE</t>
  </si>
  <si>
    <t>Submódulo 4.1 - Ausências Legais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</si>
  <si>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</si>
  <si>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</si>
  <si>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</si>
  <si>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</si>
  <si>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Afastamento Maternidade</t>
  </si>
  <si>
    <t>Substituto na cobertura de outras ausências</t>
  </si>
  <si>
    <t>TOTAL SUBMÓDULO 4.1</t>
  </si>
  <si>
    <t>Submódulo 4.2 -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</si>
  <si>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</si>
  <si>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</si>
  <si>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</si>
  <si>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</si>
  <si>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</si>
  <si>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Ausências Legais</t>
  </si>
  <si>
    <t>4.2</t>
  </si>
  <si>
    <t>Intrajornada</t>
  </si>
  <si>
    <t>TOTAL DO MÓDULO 4</t>
  </si>
  <si>
    <t>MÓDULO 5 – INSUMOS DIVERSOS</t>
  </si>
  <si>
    <t>INSUMOS DIVERSOS</t>
  </si>
  <si>
    <t>Materiais</t>
  </si>
  <si>
    <t>EPIs</t>
  </si>
  <si>
    <t>Uniformes</t>
  </si>
  <si>
    <t>Equipamentos / Ferramentas</t>
  </si>
  <si>
    <t>TOTAL DO MÓDULO 5</t>
  </si>
  <si>
    <r>
      <rPr>
        <b/>
        <sz val="10"/>
        <color theme="1"/>
        <rFont val="Arial"/>
        <charset val="134"/>
      </rPr>
      <t xml:space="preserve">BASE DE CÁLCULO PARA O MÓDULO 6 </t>
    </r>
    <r>
      <rPr>
        <sz val="10"/>
        <color theme="1"/>
        <rFont val="Arial"/>
        <charset val="134"/>
      </rPr>
      <t>(MÓDULO 1 + MÓDULO 2 + MÓDULO 3 + MÓDULO 4 + MÓDULO 5)</t>
    </r>
  </si>
  <si>
    <t>MÓDULO 4</t>
  </si>
  <si>
    <t>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</si>
  <si>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</si>
  <si>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</si>
  <si>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</si>
  <si>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</si>
  <si>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</si>
  <si>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</si>
  <si>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</si>
  <si>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</si>
  <si>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</si>
  <si>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</si>
  <si>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</si>
  <si>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</si>
  <si>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</si>
  <si>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</si>
  <si>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</si>
  <si>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</si>
  <si>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</si>
  <si>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</si>
  <si>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</si>
  <si>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</si>
  <si>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</si>
  <si>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</si>
  <si>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</si>
  <si>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QUADRO RESUMO PARA INDICAÇÃO DO VALOR DO METRO QUADRADO</t>
  </si>
  <si>
    <r>
      <rPr>
        <b/>
        <sz val="10"/>
        <color theme="1"/>
        <rFont val="Calibri"/>
        <charset val="134"/>
      </rPr>
      <t>ÁREA TOTAL (m</t>
    </r>
    <r>
      <rPr>
        <b/>
        <vertAlign val="superscript"/>
        <sz val="10"/>
        <color theme="1"/>
        <rFont val="Calibri"/>
        <charset val="134"/>
      </rPr>
      <t>2</t>
    </r>
    <r>
      <rPr>
        <b/>
        <sz val="10"/>
        <color theme="1"/>
        <rFont val="Calibri"/>
        <charset val="134"/>
      </rPr>
      <t>)</t>
    </r>
  </si>
  <si>
    <r>
      <rPr>
        <b/>
        <sz val="10"/>
        <color theme="1"/>
        <rFont val="Calibri"/>
        <charset val="134"/>
      </rPr>
      <t>PRODUTIVIDADE ADOTADA (m</t>
    </r>
    <r>
      <rPr>
        <b/>
        <vertAlign val="superscript"/>
        <sz val="10"/>
        <color theme="1"/>
        <rFont val="Calibri"/>
        <charset val="134"/>
      </rPr>
      <t>2</t>
    </r>
    <r>
      <rPr>
        <b/>
        <sz val="10"/>
        <color theme="1"/>
        <rFont val="Calibri"/>
        <charset val="134"/>
      </rPr>
      <t>)</t>
    </r>
  </si>
  <si>
    <t>PREÇO MENSAL POR EMPREGADO</t>
  </si>
  <si>
    <t>VALOR UNITÁRIO MENSAL (m²)</t>
  </si>
  <si>
    <t>VALOR UNITÁRIO SEMESTRAL (m²)</t>
  </si>
  <si>
    <t>VALOR TOTAL SEMESTRAL</t>
  </si>
  <si>
    <t>Categoria profissional: SERVENTE DE LIMPEZA INTERNA - 44 HORAS</t>
  </si>
  <si>
    <t>SERVENTE LIMPEZA INTERNA</t>
  </si>
  <si>
    <t>Categoria profissional: SERVENTE DE LIMPEZA INTERNA - 44 HORAS (20% INSALUBRIDADE)</t>
  </si>
  <si>
    <t>* Adicional de Insalubridade incidente sobre o salário mínimo</t>
  </si>
  <si>
    <t>Categoria profissional: SERVENTE DE LIMPEZA INTERNA - 44 HORAS (40% INSALUBRIDADE)</t>
  </si>
  <si>
    <t>Categoria profissional: ENCARREGADO DE TURMA DE LIMPEZA - 44 HORAS</t>
  </si>
  <si>
    <t>ENCARREGADO DE TURMA DE LIMPEZA</t>
  </si>
  <si>
    <t>4101-05</t>
  </si>
  <si>
    <t>TABELA 1 - QUANTITATIVOS MÍNIMOS DE MATERIAL DE LIMPEZA - UTILIZADOS PELO SERVENTE DE LIMPEZA INTERNO (ENTREGA MENSAL)</t>
  </si>
  <si>
    <t>DESCRIÇÃO</t>
  </si>
  <si>
    <t>UNIDADE</t>
  </si>
  <si>
    <t>QUANT.</t>
  </si>
  <si>
    <t>VALOR UNITÁRIO</t>
  </si>
  <si>
    <t>01</t>
  </si>
  <si>
    <t>Água sanitária, composição química hipoclorito de sódio, hidróxido de sódio, cloreto, teor cloro ativo varia de 2 a 2,50%,  classe  corrosivo classe 8,  número risco 85, risco saúde 3, corrosividade 1, peso molecular cloro 74,50, densidade de 1,20 a 1 g/l, cor amarela esverdeada bastante fraca, aplicação lavagem e alvejante de roupas, banheiras, pias, tipo comum. Embalagem de 1l</t>
  </si>
  <si>
    <t>Caixa c/12 Unidades</t>
  </si>
  <si>
    <t>02</t>
  </si>
  <si>
    <t>Álcool etílico limpeza de ambientes, tipo etílico hidratado (líquido), aplicação limpeza, Concentração 70%. Embalagem de 1 L</t>
  </si>
  <si>
    <t>03</t>
  </si>
  <si>
    <t>Solução ácida para limpeza, embalagem de 1 litro</t>
  </si>
  <si>
    <t>Unidade</t>
  </si>
  <si>
    <t>04</t>
  </si>
  <si>
    <t>Cera, tipo líquida, cor incolor leitoso, composição a base de água, carnaúba e resinas metalizadas, características adicionais antiderrapante, impermeabilizante, aplicação limpeza de pisos. Galão com 5 litros</t>
  </si>
  <si>
    <t>05</t>
  </si>
  <si>
    <t>Desodorizador, apresentação aerosol, aplicação aromatizador ambiental, características adicionais Ação neutralizante. Embalagem de 360 ml</t>
  </si>
  <si>
    <t>06</t>
  </si>
  <si>
    <t>Desinfetante, composição à base de quaternário de amônio, forma física solução aquosa concentrada, característica adicional com aroma, embalagem de 1 litro</t>
  </si>
  <si>
    <t>07</t>
  </si>
  <si>
    <t>Desodorizador sanitário, composição paradicloro benzeno, essência e corante, peso líquido 35g, aspecto físico tablete sólido, características adicionais suporte
plástico para vaso sanitário.</t>
  </si>
  <si>
    <t>08</t>
  </si>
  <si>
    <t>Azulim. Embalagem de 1 litro</t>
  </si>
  <si>
    <t>09</t>
  </si>
  <si>
    <t>Flanela tamanho 40 x 60 cm (no mínimo). Podendo variar em até 5% para mais ou para menos</t>
  </si>
  <si>
    <t>10</t>
  </si>
  <si>
    <t>Lustra móveis. Embalagem de 200 ml</t>
  </si>
  <si>
    <t>11</t>
  </si>
  <si>
    <t>Pano de chão alvejado – tamanho aprox. De 60 x 40cm - com resistência aproximada de 24 (vinte e quatro) batidas</t>
  </si>
  <si>
    <t>12</t>
  </si>
  <si>
    <t>Palha de aço fina</t>
  </si>
  <si>
    <t>Fardo c/ 14 unidades</t>
  </si>
  <si>
    <t>13</t>
  </si>
  <si>
    <t>Veneno para matar insetos. Embalagem de 300 ml / 196 g</t>
  </si>
  <si>
    <t>14</t>
  </si>
  <si>
    <t>Papel toalha picotado, com 1250 folhas tamanho 23 x 21 cm</t>
  </si>
  <si>
    <t>Pacote c/ 1250 folhas</t>
  </si>
  <si>
    <t>15</t>
  </si>
  <si>
    <t>Papel higiênico, material celulose virgem, comprimento 30 m, largura 10 cm, tipo picotado, quantidade Folha dupla, cor branca, características adicionais extra macio e sem perfume. Fardo com 64 unidades</t>
  </si>
  <si>
    <t>Fardo c/ 64 pacotes c/ 4 rolos</t>
  </si>
  <si>
    <t>16</t>
  </si>
  <si>
    <t>Papel higiênico extra macio e absorvente, comprimento: 300m (cada rolo).  Embalagem: 12 unidade.</t>
  </si>
  <si>
    <t>Fardo c/ 12 unidades</t>
  </si>
  <si>
    <t>17</t>
  </si>
  <si>
    <t>Sabonete líquido, aspecto físico líquido Cremoso perolado, aplicação assepsia das mãos, características Adicionais ph neutro, densidade 0,9 a 1,05 g/m3, composição agentes emolientes e hidratantes, compostos de sais.</t>
  </si>
  <si>
    <t>Frasco c/ 5 litros</t>
  </si>
  <si>
    <t>18</t>
  </si>
  <si>
    <t>Sabão em pó granulado. Embalagem de 500g</t>
  </si>
  <si>
    <t>Pacote</t>
  </si>
  <si>
    <t>19</t>
  </si>
  <si>
    <t>Sabão em barra, glicerinado, pacote com 1 kg Divididos em 5 barras de 200 gr.</t>
  </si>
  <si>
    <t>Pacote c/ 5 barras</t>
  </si>
  <si>
    <t>20</t>
  </si>
  <si>
    <t>Mangueira para jardim ¾' x 2,00mm peça com 30 metros.</t>
  </si>
  <si>
    <t>21</t>
  </si>
  <si>
    <t>Mangueira para jardim ½” x 2,00mm peça com 30 metros.</t>
  </si>
  <si>
    <t>22</t>
  </si>
  <si>
    <t>Saco plástico para lixo de 15 litros</t>
  </si>
  <si>
    <t>Fardo com 100 unidades</t>
  </si>
  <si>
    <t>23</t>
  </si>
  <si>
    <t>Saco plástico para lixo de 30 litros</t>
  </si>
  <si>
    <t>24</t>
  </si>
  <si>
    <t>Saco plástico para lixo 50 litros</t>
  </si>
  <si>
    <t>25</t>
  </si>
  <si>
    <t>Saco Plástico pra lixo 100 litros</t>
  </si>
  <si>
    <t>26</t>
  </si>
  <si>
    <t>Álcool em gel, embalagem contendo 550ml, caixa</t>
  </si>
  <si>
    <t>27</t>
  </si>
  <si>
    <t>Esponja dupla face para limpeza</t>
  </si>
  <si>
    <t>Caixa com 60 unidades</t>
  </si>
  <si>
    <t>28</t>
  </si>
  <si>
    <t>Adaptador de mangueiras ¾'</t>
  </si>
  <si>
    <t>29</t>
  </si>
  <si>
    <t>Detergente líquido neutro, embalagem de 500 ml</t>
  </si>
  <si>
    <t>Caixa com 24 unidades</t>
  </si>
  <si>
    <t>30</t>
  </si>
  <si>
    <t>Desentupidor vaso sanitário: haste de plástico 40cm e base de borracha</t>
  </si>
  <si>
    <t>31</t>
  </si>
  <si>
    <t>Pá pequena material plástico com cabo de 80cm para lixo</t>
  </si>
  <si>
    <t>32</t>
  </si>
  <si>
    <t>Rodo com cabo de 40 cm</t>
  </si>
  <si>
    <t>33</t>
  </si>
  <si>
    <t>Balde plástico cap. 30 litros com tampa</t>
  </si>
  <si>
    <t>34</t>
  </si>
  <si>
    <t>Balde plástico cap. 10 litros</t>
  </si>
  <si>
    <t>35</t>
  </si>
  <si>
    <t>Vassoura de palha</t>
  </si>
  <si>
    <t>36</t>
  </si>
  <si>
    <t>Vassoura de nylon, p/uso em vaso sanitário, c/cabo de material Plástico, impermeável, passível de desinfecção</t>
  </si>
  <si>
    <t>37</t>
  </si>
  <si>
    <t>Escovinha de nylon</t>
  </si>
  <si>
    <t>38</t>
  </si>
  <si>
    <t>Lixeira plástica de 10 litros</t>
  </si>
  <si>
    <t>39</t>
  </si>
  <si>
    <t>Vassoura, material com cerdas de pelo sintético, material cabo madeira, Comprimento cepa 30 cm, características adicionais com cabo, aplicação Limpeza em geral</t>
  </si>
  <si>
    <t>40</t>
  </si>
  <si>
    <t>Vassoura com cerdas de piaçava, cabo de madeira, para limpeza em geral</t>
  </si>
  <si>
    <t>41</t>
  </si>
  <si>
    <t>Luva de látex tamanho P</t>
  </si>
  <si>
    <t>Par</t>
  </si>
  <si>
    <t>42</t>
  </si>
  <si>
    <t>Luva de látex tamanho M</t>
  </si>
  <si>
    <t>43</t>
  </si>
  <si>
    <t>Luva de látex tamanho G</t>
  </si>
  <si>
    <t>EMPREGADOS</t>
  </si>
  <si>
    <t>VALOR MENSAL POR EMPREGADO</t>
  </si>
  <si>
    <t>TABELA 2 - FERRAMENTAS E EQUIPAMENTOS DE LIMPEZA (ENTREGA SEMESTRAL)</t>
  </si>
  <si>
    <t>VIDA ÚTIL (MESES)</t>
  </si>
  <si>
    <t>VALOR DEPRECIÁVEL (80%)</t>
  </si>
  <si>
    <t>DEPRECIAÇÃO MENSAL</t>
  </si>
  <si>
    <t>Aspirador de pó</t>
  </si>
  <si>
    <t>Enceradeira</t>
  </si>
  <si>
    <t>Disco branco para enceradeira</t>
  </si>
  <si>
    <t>Disco verde para enceradeira</t>
  </si>
  <si>
    <t>Container plástico 200 litros com rodas (carrinho)</t>
  </si>
  <si>
    <t>Dispenser para papel toalha</t>
  </si>
  <si>
    <t>Porta sabonete líquido</t>
  </si>
  <si>
    <t>Escada de alumínio com 08 degraus</t>
  </si>
  <si>
    <t>Escada de alumínio com 12 degraus</t>
  </si>
  <si>
    <t>Cortador de grama, voltagem 220v, tipo elétrico, potência mínima de 1.000w, coletor com capacidade mínima de 23 litros.</t>
  </si>
  <si>
    <t>Roçadeira manual, 40,2 cilindradas, gasolina, potência do motor de 2,2 hp, tipo de empunhadura guidões ajustáveis, tipo cortador fio náilon e/ou lâmina aço.</t>
  </si>
  <si>
    <t>Motosserra</t>
  </si>
  <si>
    <t>Extensão monofásica 2,5mm com 45m de extensão</t>
  </si>
  <si>
    <t>Carrinho de mão</t>
  </si>
  <si>
    <t>Chibanca</t>
  </si>
  <si>
    <t>Picareta</t>
  </si>
  <si>
    <t>Regador</t>
  </si>
  <si>
    <t>Forcado reto em aço-carbono, 4 dentes.</t>
  </si>
  <si>
    <t>Forcado curvo em aço-carbono, 4 dentes.</t>
  </si>
  <si>
    <t>Forcado reto em aço-carbono, 10 dentes.</t>
  </si>
  <si>
    <t>Pá ajuntadeira quadrada em aço SAE 1045, diâmetro de olho 35 mm, acabamento em verniz e cabo de madeira com apoio "D" em PVC. Dimensões (305 x 230 mm).</t>
  </si>
  <si>
    <t>Enxada Norte estreita em aço SAE 1045, diâmetro de olho 38 mm, acabamento em verniz e cabo de madeira redondo, dimensões (2,0 libras – 230 x 240 mm).</t>
  </si>
  <si>
    <t>Vassourão gari reforçado, cerdas de PET 0,8 mm, dimensões 40 x 6 x 10 cm para varrição pesada. Cabo em madeira 1,40m.</t>
  </si>
  <si>
    <t>Facão para mato em aço-carbono 18" com fio liso, cabo em PEAD ou madeira.</t>
  </si>
  <si>
    <t>Facão corte de cana em aço-carbono 12", cabo em PEAD ou madeira</t>
  </si>
  <si>
    <t>TABELA 3 - QUANTITATIVOS MÍNIMOS DE EPI'S SEMESTRAL –  SERVENTE DE LIMPEZA EXTERNO</t>
  </si>
  <si>
    <t>Chapéu com proteção solar para rosto, nuca e orelhas.</t>
  </si>
  <si>
    <t>Protetor Auditivo de inserção em silicone. Atenuação mínima de 15dB</t>
  </si>
  <si>
    <t>Óculos de Segurança (Lentes em Policarbonato de alta resistência a impacto, anti-risco e incolor. Hastes tipo espátula com ajuste de comprimento.)</t>
  </si>
  <si>
    <t>Avental de segurança impermeável de PVC com forro em tecido de poliéster com alça no pescoço e tiras de regulagem na cintura.</t>
  </si>
  <si>
    <t>Respirador descartável PFF2 com válvula/mascara de proteção</t>
  </si>
  <si>
    <t>Bota de segurança cano longo preta, tipo impermeável, confeccionada em PVC injetado em uma peça só/Botina de borracha.</t>
  </si>
  <si>
    <t>PAR</t>
  </si>
  <si>
    <t>Luva em borracha nitrílica com palma corrugada e suporte têxtil.</t>
  </si>
  <si>
    <t>Perneira confeccionada em raspa, com fechamento em velcro ou fivela.</t>
  </si>
  <si>
    <t>TOTAL SEMESTRAL</t>
  </si>
  <si>
    <t>TOTAL MENSAL</t>
  </si>
  <si>
    <t>TABELA 4 - QUANTITATIVOS MÍNIMOS DE EPI'S SEMESTRAL –  SERVENTE DE LIMPEZA INTERNO</t>
  </si>
  <si>
    <t>Bota de segurança cano longo preta, tipo impermeável, confeccionada em PVC injetado em uma peça só/Botina de couro</t>
  </si>
  <si>
    <t>Máscara de proteção</t>
  </si>
  <si>
    <t>TABELA COM QUANTITATIVO DE UNIFORMES - SEMESTRAL</t>
  </si>
  <si>
    <t>QT. ANUAL</t>
  </si>
  <si>
    <t>Calça comprida em tecido brim, com bolsos tipo sacola 32 cm nas laterais</t>
  </si>
  <si>
    <t>Camiseta malha fria pv, manga longa com punho, gola V com emblema da empresa</t>
  </si>
  <si>
    <t>Boné confeccionado em tecido de brim, com abas laterais, ou capacete, com logomarca da empresa</t>
  </si>
  <si>
    <t>Meia de algodão preta</t>
  </si>
  <si>
    <t>Luva de proteção de borracha, tamanho M</t>
  </si>
  <si>
    <t>VALOR SEMESTRAL</t>
  </si>
  <si>
    <t>VALOR MENSAL</t>
  </si>
  <si>
    <t>Camiseta malha fina PV, com gola esporte, em gabardine com emblema da empresa pintado</t>
  </si>
  <si>
    <t>Meia em algodão tipo soquete</t>
  </si>
  <si>
    <t>Botina de couro ou borracha/botas</t>
  </si>
  <si>
    <t>Calça</t>
  </si>
  <si>
    <t>Camisa Social</t>
  </si>
  <si>
    <t>Par de sapatos</t>
  </si>
  <si>
    <t>Par de meias 3/4</t>
  </si>
  <si>
    <t>Jaqueta</t>
  </si>
</sst>
</file>

<file path=xl/styles.xml><?xml version="1.0" encoding="utf-8"?>
<styleSheet xmlns="http://schemas.openxmlformats.org/spreadsheetml/2006/main">
  <numFmts count="12">
    <numFmt numFmtId="176" formatCode="0.0000000_ 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.00_-;\-&quot;R$&quot;\ * #,##0.00_-;_-&quot;R$&quot;\ * &quot;-&quot;??_-;_-@"/>
    <numFmt numFmtId="180" formatCode="_-* #,##0.00_-;\-* #,##0.00_-;_-* &quot;-&quot;??_-;_-@_-"/>
    <numFmt numFmtId="181" formatCode="_-&quot;R$&quot;\ * #,##0_-;\-&quot;R$&quot;\ * #,##0_-;_-&quot;R$&quot;\ * &quot;-&quot;_-;_-@_-"/>
    <numFmt numFmtId="182" formatCode="&quot;R$&quot;\ #,##0.00_);[Red]\(&quot;R$&quot;\ #,###.00\)"/>
    <numFmt numFmtId="183" formatCode="d/m/yyyy"/>
    <numFmt numFmtId="184" formatCode="[$R$-416]\ #,##0.00;[Red]\-[$R$-416]\ #,##0.00"/>
    <numFmt numFmtId="185" formatCode="0.00_);[Red]\(0.00\)"/>
    <numFmt numFmtId="186" formatCode="0.0%"/>
    <numFmt numFmtId="187" formatCode="0.000000_ "/>
  </numFmts>
  <fonts count="42">
    <font>
      <sz val="11"/>
      <color rgb="FF000000"/>
      <name val="Calibri"/>
      <charset val="134"/>
      <scheme val="minor"/>
    </font>
    <font>
      <b/>
      <sz val="11"/>
      <color theme="1"/>
      <name val="Calibri"/>
      <charset val="134"/>
    </font>
    <font>
      <sz val="10"/>
      <color rgb="FF000000"/>
      <name val="Times New Roman"/>
      <charset val="134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1"/>
      <color rgb="FF000000"/>
      <name val="Calibri"/>
      <charset val="134"/>
    </font>
    <font>
      <sz val="11"/>
      <color rgb="FF800000"/>
      <name val="Calibri"/>
      <charset val="134"/>
    </font>
    <font>
      <vertAlign val="superscript"/>
      <sz val="11"/>
      <color theme="1"/>
      <name val="Calibri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2"/>
      <color rgb="FF00000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b/>
      <vertAlign val="superscript"/>
      <sz val="10"/>
      <color theme="1"/>
      <name val="Calibri"/>
      <charset val="134"/>
    </font>
    <font>
      <b/>
      <sz val="9"/>
      <color rgb="FF000000"/>
      <name val="Arial"/>
      <charset val="134"/>
    </font>
    <font>
      <sz val="9"/>
      <color rgb="FF000000"/>
      <name val="Arial"/>
      <charset val="134"/>
    </font>
    <font>
      <sz val="9"/>
      <color theme="1"/>
      <name val="Arial"/>
      <charset val="134"/>
    </font>
    <font>
      <i/>
      <sz val="11"/>
      <color rgb="FF000000"/>
      <name val="Calibri"/>
      <charset val="134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BE5D5"/>
        <bgColor rgb="FFFBE5D5"/>
      </patternFill>
    </fill>
    <fill>
      <patternFill patternType="solid">
        <fgColor rgb="FFE2EFD9"/>
        <bgColor rgb="FFE2EFD9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9" tint="0.8"/>
        <bgColor indexed="64"/>
      </patternFill>
    </fill>
    <fill>
      <patternFill patternType="solid">
        <fgColor rgb="FF008080"/>
        <bgColor rgb="FF008080"/>
      </patternFill>
    </fill>
    <fill>
      <patternFill patternType="solid">
        <fgColor rgb="FF9CC3E5"/>
        <bgColor rgb="FF9CC3E5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0000"/>
      </top>
      <bottom style="thin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80" fontId="26" fillId="0" borderId="0" applyFont="0" applyFill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7" fillId="11" borderId="20" applyNumberFormat="0" applyAlignment="0" applyProtection="0">
      <alignment vertical="center"/>
    </xf>
    <xf numFmtId="181" fontId="26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19" borderId="22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32" borderId="24" applyNumberFormat="0" applyAlignment="0" applyProtection="0">
      <alignment vertical="center"/>
    </xf>
    <xf numFmtId="0" fontId="40" fillId="34" borderId="25" applyNumberFormat="0" applyAlignment="0" applyProtection="0">
      <alignment vertical="center"/>
    </xf>
    <xf numFmtId="0" fontId="41" fillId="34" borderId="24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17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182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2" borderId="4" xfId="0" applyFont="1" applyFill="1" applyBorder="1" applyAlignment="1">
      <alignment horizontal="center"/>
    </xf>
    <xf numFmtId="182" fontId="1" fillId="2" borderId="4" xfId="0" applyNumberFormat="1" applyFont="1" applyFill="1" applyBorder="1" applyAlignment="1">
      <alignment horizontal="center" wrapText="1"/>
    </xf>
    <xf numFmtId="182" fontId="1" fillId="2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8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" fillId="2" borderId="1" xfId="0" applyFont="1" applyFill="1" applyBorder="1" applyAlignment="1">
      <alignment horizontal="right"/>
    </xf>
    <xf numFmtId="182" fontId="1" fillId="2" borderId="4" xfId="0" applyNumberFormat="1" applyFont="1" applyFill="1" applyBorder="1"/>
    <xf numFmtId="182" fontId="5" fillId="0" borderId="0" xfId="0" applyNumberFormat="1" applyFont="1"/>
    <xf numFmtId="182" fontId="2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82" fontId="1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182" fontId="3" fillId="0" borderId="4" xfId="0" applyNumberFormat="1" applyFont="1" applyBorder="1" applyAlignment="1">
      <alignment horizontal="center" vertical="center"/>
    </xf>
    <xf numFmtId="182" fontId="3" fillId="0" borderId="4" xfId="0" applyNumberFormat="1" applyFont="1" applyBorder="1"/>
    <xf numFmtId="179" fontId="1" fillId="2" borderId="4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182" fontId="6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82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182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179" fontId="1" fillId="2" borderId="4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82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9" fontId="1" fillId="2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" fillId="0" borderId="13" xfId="0" applyFont="1" applyBorder="1"/>
    <xf numFmtId="0" fontId="9" fillId="0" borderId="14" xfId="0" applyFont="1" applyBorder="1" applyAlignment="1">
      <alignment horizontal="center" vertical="center"/>
    </xf>
    <xf numFmtId="0" fontId="4" fillId="0" borderId="15" xfId="0" applyFont="1" applyBorder="1"/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/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0" borderId="4" xfId="0" applyFont="1" applyBorder="1"/>
    <xf numFmtId="10" fontId="9" fillId="0" borderId="4" xfId="0" applyNumberFormat="1" applyFont="1" applyBorder="1" applyAlignment="1">
      <alignment horizontal="center"/>
    </xf>
    <xf numFmtId="10" fontId="8" fillId="3" borderId="4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8" fillId="4" borderId="1" xfId="0" applyFont="1" applyFill="1" applyBorder="1" applyAlignment="1">
      <alignment horizontal="center"/>
    </xf>
    <xf numFmtId="0" fontId="4" fillId="0" borderId="11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9" xfId="0" applyFont="1" applyBorder="1"/>
    <xf numFmtId="0" fontId="12" fillId="4" borderId="1" xfId="0" applyFont="1" applyFill="1" applyBorder="1" applyAlignment="1">
      <alignment horizontal="center"/>
    </xf>
    <xf numFmtId="0" fontId="9" fillId="5" borderId="1" xfId="0" applyFont="1" applyFill="1" applyBorder="1"/>
    <xf numFmtId="179" fontId="9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0" fontId="11" fillId="4" borderId="5" xfId="0" applyFont="1" applyFill="1" applyBorder="1" applyAlignment="1">
      <alignment horizontal="center" vertical="center"/>
    </xf>
    <xf numFmtId="0" fontId="4" fillId="0" borderId="16" xfId="0" applyFont="1" applyBorder="1"/>
    <xf numFmtId="0" fontId="8" fillId="0" borderId="3" xfId="0" applyFont="1" applyBorder="1" applyAlignment="1">
      <alignment horizontal="center"/>
    </xf>
    <xf numFmtId="183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184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185" fontId="9" fillId="0" borderId="4" xfId="0" applyNumberFormat="1" applyFont="1" applyBorder="1" applyAlignment="1">
      <alignment horizontal="right"/>
    </xf>
    <xf numFmtId="185" fontId="10" fillId="0" borderId="4" xfId="0" applyNumberFormat="1" applyFont="1" applyBorder="1" applyAlignment="1">
      <alignment horizontal="right"/>
    </xf>
    <xf numFmtId="179" fontId="8" fillId="3" borderId="4" xfId="0" applyNumberFormat="1" applyFont="1" applyFill="1" applyBorder="1"/>
    <xf numFmtId="185" fontId="9" fillId="0" borderId="4" xfId="0" applyNumberFormat="1" applyFont="1" applyBorder="1"/>
    <xf numFmtId="179" fontId="8" fillId="4" borderId="4" xfId="0" applyNumberFormat="1" applyFont="1" applyFill="1" applyBorder="1" applyAlignment="1">
      <alignment horizontal="right"/>
    </xf>
    <xf numFmtId="179" fontId="12" fillId="4" borderId="4" xfId="0" applyNumberFormat="1" applyFont="1" applyFill="1" applyBorder="1" applyAlignment="1">
      <alignment horizontal="right"/>
    </xf>
    <xf numFmtId="0" fontId="8" fillId="6" borderId="4" xfId="0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10" fontId="10" fillId="0" borderId="4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0" fontId="11" fillId="3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10" fontId="8" fillId="5" borderId="4" xfId="0" applyNumberFormat="1" applyFont="1" applyFill="1" applyBorder="1" applyAlignment="1">
      <alignment horizontal="center"/>
    </xf>
    <xf numFmtId="10" fontId="9" fillId="0" borderId="4" xfId="0" applyNumberFormat="1" applyFont="1" applyBorder="1"/>
    <xf numFmtId="0" fontId="8" fillId="0" borderId="1" xfId="0" applyFont="1" applyBorder="1" applyAlignment="1">
      <alignment horizontal="left"/>
    </xf>
    <xf numFmtId="186" fontId="9" fillId="0" borderId="4" xfId="0" applyNumberFormat="1" applyFont="1" applyBorder="1"/>
    <xf numFmtId="9" fontId="9" fillId="0" borderId="4" xfId="0" applyNumberFormat="1" applyFont="1" applyBorder="1"/>
    <xf numFmtId="10" fontId="8" fillId="3" borderId="4" xfId="0" applyNumberFormat="1" applyFont="1" applyFill="1" applyBorder="1"/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left"/>
    </xf>
    <xf numFmtId="10" fontId="13" fillId="0" borderId="0" xfId="0" applyNumberFormat="1" applyFont="1"/>
    <xf numFmtId="0" fontId="14" fillId="0" borderId="11" xfId="0" applyFont="1" applyBorder="1"/>
    <xf numFmtId="0" fontId="14" fillId="0" borderId="0" xfId="0" applyFont="1"/>
    <xf numFmtId="0" fontId="13" fillId="0" borderId="11" xfId="0" applyFont="1" applyBorder="1"/>
    <xf numFmtId="0" fontId="13" fillId="0" borderId="0" xfId="0" applyFont="1"/>
    <xf numFmtId="185" fontId="10" fillId="0" borderId="4" xfId="0" applyNumberFormat="1" applyFont="1" applyBorder="1"/>
    <xf numFmtId="179" fontId="11" fillId="3" borderId="4" xfId="0" applyNumberFormat="1" applyFont="1" applyFill="1" applyBorder="1"/>
    <xf numFmtId="185" fontId="9" fillId="0" borderId="4" xfId="0" applyNumberFormat="1" applyFont="1" applyBorder="1" applyAlignment="1">
      <alignment horizontal="center"/>
    </xf>
    <xf numFmtId="2" fontId="13" fillId="0" borderId="16" xfId="0" applyNumberFormat="1" applyFont="1" applyBorder="1"/>
    <xf numFmtId="0" fontId="14" fillId="0" borderId="16" xfId="0" applyFont="1" applyBorder="1"/>
    <xf numFmtId="0" fontId="13" fillId="0" borderId="16" xfId="0" applyFont="1" applyBorder="1"/>
    <xf numFmtId="0" fontId="5" fillId="0" borderId="0" xfId="0" applyFont="1"/>
    <xf numFmtId="0" fontId="9" fillId="0" borderId="0" xfId="0" applyFont="1"/>
    <xf numFmtId="182" fontId="9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5" fillId="7" borderId="0" xfId="0" applyFont="1" applyFill="1" applyBorder="1"/>
    <xf numFmtId="0" fontId="3" fillId="7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185" fontId="3" fillId="0" borderId="4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/>
    </xf>
    <xf numFmtId="179" fontId="3" fillId="0" borderId="4" xfId="0" applyNumberFormat="1" applyFont="1" applyBorder="1" applyAlignment="1">
      <alignment horizontal="center"/>
    </xf>
    <xf numFmtId="2" fontId="8" fillId="0" borderId="16" xfId="0" applyNumberFormat="1" applyFont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2" fontId="9" fillId="0" borderId="4" xfId="0" applyNumberFormat="1" applyFont="1" applyBorder="1"/>
    <xf numFmtId="0" fontId="8" fillId="0" borderId="11" xfId="0" applyFont="1" applyFill="1" applyBorder="1" applyAlignment="1">
      <alignment horizontal="center"/>
    </xf>
    <xf numFmtId="0" fontId="4" fillId="0" borderId="0" xfId="0" applyFont="1" applyFill="1"/>
    <xf numFmtId="10" fontId="8" fillId="0" borderId="0" xfId="0" applyNumberFormat="1" applyFont="1" applyFill="1"/>
    <xf numFmtId="179" fontId="8" fillId="0" borderId="16" xfId="0" applyNumberFormat="1" applyFont="1" applyFill="1" applyBorder="1"/>
    <xf numFmtId="0" fontId="13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3" fillId="0" borderId="16" xfId="0" applyNumberFormat="1" applyFont="1" applyBorder="1"/>
    <xf numFmtId="179" fontId="8" fillId="0" borderId="0" xfId="0" applyNumberFormat="1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3" borderId="4" xfId="0" applyNumberFormat="1" applyFont="1" applyFill="1" applyBorder="1"/>
    <xf numFmtId="187" fontId="5" fillId="0" borderId="0" xfId="0" applyNumberFormat="1" applyFont="1"/>
    <xf numFmtId="0" fontId="8" fillId="0" borderId="4" xfId="0" applyFont="1" applyBorder="1" applyAlignment="1">
      <alignment horizontal="center" vertical="top"/>
    </xf>
    <xf numFmtId="176" fontId="5" fillId="0" borderId="0" xfId="0" applyNumberFormat="1" applyFont="1"/>
    <xf numFmtId="0" fontId="18" fillId="8" borderId="1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185" fontId="20" fillId="0" borderId="4" xfId="0" applyNumberFormat="1" applyFont="1" applyBorder="1" applyAlignment="1">
      <alignment horizontal="center"/>
    </xf>
    <xf numFmtId="184" fontId="20" fillId="0" borderId="4" xfId="0" applyNumberFormat="1" applyFont="1" applyBorder="1" applyAlignment="1">
      <alignment horizontal="center" wrapText="1"/>
    </xf>
    <xf numFmtId="184" fontId="20" fillId="0" borderId="4" xfId="0" applyNumberFormat="1" applyFont="1" applyBorder="1" applyAlignment="1">
      <alignment horizontal="center"/>
    </xf>
    <xf numFmtId="185" fontId="19" fillId="0" borderId="4" xfId="0" applyNumberFormat="1" applyFont="1" applyBorder="1" applyAlignment="1">
      <alignment horizontal="center"/>
    </xf>
    <xf numFmtId="184" fontId="19" fillId="0" borderId="4" xfId="0" applyNumberFormat="1" applyFont="1" applyBorder="1" applyAlignment="1">
      <alignment horizontal="center" wrapText="1"/>
    </xf>
    <xf numFmtId="184" fontId="19" fillId="0" borderId="4" xfId="0" applyNumberFormat="1" applyFont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184" fontId="18" fillId="8" borderId="4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view="pageBreakPreview" zoomScaleNormal="100" workbookViewId="0">
      <selection activeCell="B15" sqref="B15"/>
    </sheetView>
  </sheetViews>
  <sheetFormatPr defaultColWidth="14.4285714285714" defaultRowHeight="15" outlineLevelCol="7"/>
  <cols>
    <col min="1" max="1" width="6.14285714285714" customWidth="1"/>
    <col min="2" max="2" width="50.2857142857143" customWidth="1"/>
    <col min="3" max="3" width="9.42857142857143" customWidth="1"/>
    <col min="4" max="4" width="14.4285714285714" customWidth="1"/>
    <col min="5" max="5" width="13.5714285714286" customWidth="1"/>
    <col min="6" max="6" width="16.1428571428571" customWidth="1"/>
    <col min="7" max="7" width="16" customWidth="1"/>
    <col min="8" max="8" width="17" customWidth="1"/>
  </cols>
  <sheetData>
    <row r="1" spans="1:8">
      <c r="A1" s="164" t="s">
        <v>0</v>
      </c>
      <c r="B1" s="6"/>
      <c r="C1" s="6"/>
      <c r="D1" s="6"/>
      <c r="E1" s="6"/>
      <c r="F1" s="6"/>
      <c r="G1" s="6"/>
      <c r="H1" s="7"/>
    </row>
    <row r="2" ht="24" spans="1:8">
      <c r="A2" s="165" t="s">
        <v>1</v>
      </c>
      <c r="B2" s="165" t="s">
        <v>2</v>
      </c>
      <c r="C2" s="165" t="s">
        <v>3</v>
      </c>
      <c r="D2" s="165" t="s">
        <v>4</v>
      </c>
      <c r="E2" s="165" t="s">
        <v>5</v>
      </c>
      <c r="F2" s="165" t="s">
        <v>6</v>
      </c>
      <c r="G2" s="165" t="s">
        <v>7</v>
      </c>
      <c r="H2" s="165" t="s">
        <v>8</v>
      </c>
    </row>
    <row r="3" spans="1:8">
      <c r="A3" s="166">
        <v>1</v>
      </c>
      <c r="B3" s="167" t="s">
        <v>9</v>
      </c>
      <c r="C3" s="168" t="str">
        <f>'SERVENTE LIMPEZA EXTERNA'!I16</f>
        <v>5143-20</v>
      </c>
      <c r="D3" s="167" t="s">
        <v>10</v>
      </c>
      <c r="E3" s="169">
        <f>'SERVENTE LIMPEZA EXTERNA'!B143</f>
        <v>37139</v>
      </c>
      <c r="F3" s="170">
        <f>'SERVENTE LIMPEZA EXTERNA'!E143</f>
        <v>1.59</v>
      </c>
      <c r="G3" s="170">
        <f t="shared" ref="G3:G7" si="0">F3*6</f>
        <v>9.54</v>
      </c>
      <c r="H3" s="171">
        <f t="shared" ref="H3:H7" si="1">E3*G3</f>
        <v>354306.06</v>
      </c>
    </row>
    <row r="4" spans="1:8">
      <c r="A4" s="166">
        <v>2</v>
      </c>
      <c r="B4" s="167" t="s">
        <v>11</v>
      </c>
      <c r="C4" s="168" t="str">
        <f>'SERVENTE LIMPEZA INTERNA'!I16</f>
        <v>5143-20</v>
      </c>
      <c r="D4" s="167" t="s">
        <v>10</v>
      </c>
      <c r="E4" s="169">
        <f>'SERVENTE LIMPEZA INTERNA'!B143</f>
        <v>13588.94</v>
      </c>
      <c r="F4" s="170">
        <f>'SERVENTE LIMPEZA INTERNA'!E143</f>
        <v>4.41</v>
      </c>
      <c r="G4" s="170">
        <f t="shared" si="0"/>
        <v>26.46</v>
      </c>
      <c r="H4" s="171">
        <f t="shared" si="1"/>
        <v>359563.3524</v>
      </c>
    </row>
    <row r="5" spans="1:8">
      <c r="A5" s="166">
        <v>3</v>
      </c>
      <c r="B5" s="166" t="s">
        <v>12</v>
      </c>
      <c r="C5" s="168" t="str">
        <f>'SERVENTE LIMPEZA INTERNA (20%)'!I16</f>
        <v>5143-20</v>
      </c>
      <c r="D5" s="167" t="s">
        <v>10</v>
      </c>
      <c r="E5" s="172">
        <f>'SERVENTE LIMPEZA INTERNA (20%)'!B145</f>
        <v>4229.05</v>
      </c>
      <c r="F5" s="173">
        <f>'SERVENTE LIMPEZA INTERNA (20%)'!E145</f>
        <v>13.21</v>
      </c>
      <c r="G5" s="170">
        <f t="shared" si="0"/>
        <v>79.26</v>
      </c>
      <c r="H5" s="174">
        <f t="shared" si="1"/>
        <v>335194.503</v>
      </c>
    </row>
    <row r="6" spans="1:8">
      <c r="A6" s="166">
        <v>4</v>
      </c>
      <c r="B6" s="166" t="s">
        <v>13</v>
      </c>
      <c r="C6" s="168" t="str">
        <f>'SERVENTE LIMPEZA INTERNA (40%)'!I16</f>
        <v>5143-20</v>
      </c>
      <c r="D6" s="167" t="s">
        <v>10</v>
      </c>
      <c r="E6" s="172">
        <f>'SERVENTE LIMPEZA INTERNA (40%)'!B145</f>
        <v>780.9</v>
      </c>
      <c r="F6" s="173">
        <f>'SERVENTE LIMPEZA INTERNA (40%)'!E145</f>
        <v>21.99</v>
      </c>
      <c r="G6" s="170">
        <f t="shared" si="0"/>
        <v>131.94</v>
      </c>
      <c r="H6" s="174">
        <f t="shared" si="1"/>
        <v>103031.946</v>
      </c>
    </row>
    <row r="7" spans="1:8">
      <c r="A7" s="167">
        <v>5</v>
      </c>
      <c r="B7" s="167" t="s">
        <v>14</v>
      </c>
      <c r="C7" s="168" t="str">
        <f>ENCARREGADO!I16</f>
        <v>4101-05</v>
      </c>
      <c r="D7" s="167" t="s">
        <v>15</v>
      </c>
      <c r="E7" s="168">
        <v>1</v>
      </c>
      <c r="F7" s="170">
        <f>ENCARREGADO!I138</f>
        <v>5195.08</v>
      </c>
      <c r="G7" s="170">
        <f t="shared" si="0"/>
        <v>31170.48</v>
      </c>
      <c r="H7" s="171">
        <f t="shared" si="1"/>
        <v>31170.48</v>
      </c>
    </row>
    <row r="8" spans="1:8">
      <c r="A8" s="175" t="s">
        <v>16</v>
      </c>
      <c r="B8" s="6"/>
      <c r="C8" s="6"/>
      <c r="D8" s="6"/>
      <c r="E8" s="6"/>
      <c r="F8" s="6"/>
      <c r="G8" s="7"/>
      <c r="H8" s="176">
        <f>SUM(H3:H7)</f>
        <v>1183266.3414</v>
      </c>
    </row>
    <row r="9" spans="2:3">
      <c r="B9" s="177"/>
      <c r="C9" s="177"/>
    </row>
    <row r="10" spans="2:3">
      <c r="B10" s="177"/>
      <c r="C10" s="177"/>
    </row>
    <row r="11" ht="36" customHeight="1" spans="1:8">
      <c r="A11" s="177" t="s">
        <v>17</v>
      </c>
      <c r="B11" s="178"/>
      <c r="C11" s="178"/>
      <c r="D11" s="178"/>
      <c r="E11" s="178"/>
      <c r="F11" s="178"/>
      <c r="G11" s="178"/>
      <c r="H11" s="178"/>
    </row>
  </sheetData>
  <mergeCells count="3">
    <mergeCell ref="A1:H1"/>
    <mergeCell ref="A8:G8"/>
    <mergeCell ref="A11:H11"/>
  </mergeCells>
  <pageMargins left="0.236111111111111" right="0.236111111111111" top="1.05277777777778" bottom="1.05277777777778" header="0" footer="0"/>
  <pageSetup paperSize="9" orientation="landscape"/>
  <headerFooter>
    <oddHeader>&amp;C&amp;A</oddHeader>
    <oddFooter>&amp;CPágina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32"/>
  <sheetViews>
    <sheetView view="pageBreakPreview" zoomScaleNormal="100" workbookViewId="0">
      <selection activeCell="H8" sqref="H8"/>
    </sheetView>
  </sheetViews>
  <sheetFormatPr defaultColWidth="14.4285714285714" defaultRowHeight="15"/>
  <cols>
    <col min="1" max="1" width="6" customWidth="1"/>
    <col min="2" max="2" width="51" customWidth="1"/>
    <col min="3" max="3" width="11.7142857142857" customWidth="1"/>
    <col min="4" max="4" width="11.4285714285714" customWidth="1"/>
    <col min="5" max="5" width="9.57142857142857" customWidth="1"/>
    <col min="6" max="6" width="14" customWidth="1"/>
    <col min="7" max="26" width="10.4285714285714" customWidth="1"/>
  </cols>
  <sheetData>
    <row r="1" spans="1:26">
      <c r="A1" s="1" t="s">
        <v>326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3"/>
      <c r="B2" s="3"/>
      <c r="C2" s="3"/>
      <c r="D2" s="3"/>
      <c r="E2" s="4"/>
      <c r="F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5" t="s">
        <v>9</v>
      </c>
      <c r="B3" s="6"/>
      <c r="C3" s="6"/>
      <c r="D3" s="6"/>
      <c r="E3" s="6"/>
      <c r="F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" spans="1:26">
      <c r="A4" s="8" t="s">
        <v>1</v>
      </c>
      <c r="B4" s="8" t="s">
        <v>177</v>
      </c>
      <c r="C4" s="8" t="s">
        <v>178</v>
      </c>
      <c r="D4" s="8" t="s">
        <v>327</v>
      </c>
      <c r="E4" s="9" t="s">
        <v>180</v>
      </c>
      <c r="F4" s="10" t="s">
        <v>16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0" spans="1:26">
      <c r="A5" s="11">
        <v>1</v>
      </c>
      <c r="B5" s="12" t="s">
        <v>328</v>
      </c>
      <c r="C5" s="13" t="s">
        <v>178</v>
      </c>
      <c r="D5" s="11">
        <v>2</v>
      </c>
      <c r="E5" s="14">
        <v>57.69</v>
      </c>
      <c r="F5" s="14">
        <f t="shared" ref="F5:F10" si="0">E5*D5</f>
        <v>115.38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0" spans="1:26">
      <c r="A6" s="11">
        <v>2</v>
      </c>
      <c r="B6" s="12" t="s">
        <v>329</v>
      </c>
      <c r="C6" s="13" t="s">
        <v>178</v>
      </c>
      <c r="D6" s="11">
        <v>2</v>
      </c>
      <c r="E6" s="14">
        <v>22.99</v>
      </c>
      <c r="F6" s="14">
        <f t="shared" si="0"/>
        <v>45.98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0" spans="1:26">
      <c r="A7" s="11">
        <v>3</v>
      </c>
      <c r="B7" s="12" t="s">
        <v>330</v>
      </c>
      <c r="C7" s="13" t="s">
        <v>178</v>
      </c>
      <c r="D7" s="11">
        <v>1</v>
      </c>
      <c r="E7" s="14">
        <v>14.29</v>
      </c>
      <c r="F7" s="14">
        <f t="shared" si="0"/>
        <v>14.29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1">
        <v>4</v>
      </c>
      <c r="B8" s="12" t="s">
        <v>331</v>
      </c>
      <c r="C8" s="13" t="s">
        <v>318</v>
      </c>
      <c r="D8" s="11">
        <v>2</v>
      </c>
      <c r="E8" s="14">
        <v>8.61</v>
      </c>
      <c r="F8" s="14">
        <f t="shared" si="0"/>
        <v>17.22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45" spans="1:26">
      <c r="A9" s="11">
        <v>5</v>
      </c>
      <c r="B9" s="12" t="s">
        <v>324</v>
      </c>
      <c r="C9" s="13" t="s">
        <v>318</v>
      </c>
      <c r="D9" s="11">
        <v>1</v>
      </c>
      <c r="E9" s="14">
        <v>67.93</v>
      </c>
      <c r="F9" s="14">
        <f t="shared" si="0"/>
        <v>67.93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1">
        <v>6</v>
      </c>
      <c r="B10" s="15" t="s">
        <v>332</v>
      </c>
      <c r="C10" s="11" t="s">
        <v>318</v>
      </c>
      <c r="D10" s="11">
        <v>2</v>
      </c>
      <c r="E10" s="14">
        <v>6.58</v>
      </c>
      <c r="F10" s="14">
        <f t="shared" si="0"/>
        <v>13.16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6" t="s">
        <v>333</v>
      </c>
      <c r="B11" s="6"/>
      <c r="C11" s="6"/>
      <c r="D11" s="6"/>
      <c r="E11" s="7"/>
      <c r="F11" s="17">
        <f>SUM(F5:F10)</f>
        <v>273.96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6" t="s">
        <v>334</v>
      </c>
      <c r="B12" s="6"/>
      <c r="C12" s="6"/>
      <c r="D12" s="6"/>
      <c r="E12" s="7"/>
      <c r="F12" s="17">
        <f>ROUND(F11/6,2)</f>
        <v>45.66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3"/>
      <c r="B13" s="3"/>
      <c r="C13" s="3"/>
      <c r="D13" s="3"/>
      <c r="E13" s="4"/>
      <c r="F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5" t="s">
        <v>11</v>
      </c>
      <c r="B14" s="6"/>
      <c r="C14" s="6"/>
      <c r="D14" s="6"/>
      <c r="E14" s="6"/>
      <c r="F14" s="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0" spans="1:26">
      <c r="A15" s="8" t="s">
        <v>1</v>
      </c>
      <c r="B15" s="8" t="s">
        <v>177</v>
      </c>
      <c r="C15" s="8"/>
      <c r="D15" s="8" t="s">
        <v>327</v>
      </c>
      <c r="E15" s="9" t="s">
        <v>180</v>
      </c>
      <c r="F15" s="10" t="s">
        <v>16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0" spans="1:26">
      <c r="A16" s="11">
        <v>1</v>
      </c>
      <c r="B16" s="12" t="s">
        <v>328</v>
      </c>
      <c r="C16" s="13" t="s">
        <v>178</v>
      </c>
      <c r="D16" s="11">
        <v>2</v>
      </c>
      <c r="E16" s="14">
        <v>57.69</v>
      </c>
      <c r="F16" s="14">
        <f t="shared" ref="F16:F20" si="1">E16*D16</f>
        <v>115.38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0" spans="1:26">
      <c r="A17" s="11">
        <v>2</v>
      </c>
      <c r="B17" s="12" t="s">
        <v>335</v>
      </c>
      <c r="C17" s="13" t="s">
        <v>178</v>
      </c>
      <c r="D17" s="11">
        <v>2</v>
      </c>
      <c r="E17" s="14">
        <v>22.99</v>
      </c>
      <c r="F17" s="14">
        <f t="shared" si="1"/>
        <v>45.98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1">
        <v>3</v>
      </c>
      <c r="B18" s="15" t="s">
        <v>336</v>
      </c>
      <c r="C18" s="11" t="s">
        <v>318</v>
      </c>
      <c r="D18" s="11">
        <v>2</v>
      </c>
      <c r="E18" s="14">
        <v>8.52</v>
      </c>
      <c r="F18" s="14">
        <f t="shared" si="1"/>
        <v>17.04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1">
        <v>4</v>
      </c>
      <c r="B19" s="12" t="s">
        <v>337</v>
      </c>
      <c r="C19" s="13" t="s">
        <v>318</v>
      </c>
      <c r="D19" s="11">
        <v>2</v>
      </c>
      <c r="E19" s="14">
        <v>67.93</v>
      </c>
      <c r="F19" s="14">
        <f t="shared" si="1"/>
        <v>135.86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11">
        <v>5</v>
      </c>
      <c r="B20" s="15" t="s">
        <v>332</v>
      </c>
      <c r="C20" s="11" t="s">
        <v>318</v>
      </c>
      <c r="D20" s="11">
        <v>2</v>
      </c>
      <c r="E20" s="14">
        <v>6.58</v>
      </c>
      <c r="F20" s="14">
        <f t="shared" si="1"/>
        <v>13.16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16" t="s">
        <v>333</v>
      </c>
      <c r="B21" s="6"/>
      <c r="C21" s="6"/>
      <c r="D21" s="6"/>
      <c r="E21" s="7"/>
      <c r="F21" s="17">
        <f>SUM(F16:F20)</f>
        <v>327.42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16" t="s">
        <v>334</v>
      </c>
      <c r="B22" s="6"/>
      <c r="C22" s="6"/>
      <c r="D22" s="6"/>
      <c r="E22" s="7"/>
      <c r="F22" s="17">
        <f>ROUND(F21/6,2)</f>
        <v>54.57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3"/>
      <c r="B23" s="3"/>
      <c r="C23" s="3"/>
      <c r="D23" s="3"/>
      <c r="E23" s="4"/>
      <c r="F23" s="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5" t="s">
        <v>14</v>
      </c>
      <c r="B24" s="6"/>
      <c r="C24" s="6"/>
      <c r="D24" s="6"/>
      <c r="E24" s="6"/>
      <c r="F24" s="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0" spans="1:26">
      <c r="A25" s="8" t="s">
        <v>1</v>
      </c>
      <c r="B25" s="8" t="s">
        <v>177</v>
      </c>
      <c r="C25" s="8"/>
      <c r="D25" s="8" t="s">
        <v>327</v>
      </c>
      <c r="E25" s="9" t="s">
        <v>180</v>
      </c>
      <c r="F25" s="10" t="s">
        <v>16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11">
        <v>1</v>
      </c>
      <c r="B26" s="12" t="s">
        <v>338</v>
      </c>
      <c r="C26" s="13" t="s">
        <v>178</v>
      </c>
      <c r="D26" s="11">
        <v>2</v>
      </c>
      <c r="E26" s="14">
        <v>57.69</v>
      </c>
      <c r="F26" s="14">
        <f t="shared" ref="F26:F30" si="2">E26*D26</f>
        <v>115.38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11">
        <v>2</v>
      </c>
      <c r="B27" s="12" t="s">
        <v>339</v>
      </c>
      <c r="C27" s="13" t="s">
        <v>178</v>
      </c>
      <c r="D27" s="11">
        <v>2</v>
      </c>
      <c r="E27" s="14">
        <v>48.35</v>
      </c>
      <c r="F27" s="14">
        <f t="shared" si="2"/>
        <v>96.7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11">
        <v>3</v>
      </c>
      <c r="B28" s="15" t="s">
        <v>340</v>
      </c>
      <c r="C28" s="11" t="s">
        <v>318</v>
      </c>
      <c r="D28" s="11">
        <v>1</v>
      </c>
      <c r="E28" s="14">
        <v>74.18</v>
      </c>
      <c r="F28" s="14">
        <f t="shared" si="2"/>
        <v>74.18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11">
        <v>4</v>
      </c>
      <c r="B29" s="15" t="s">
        <v>341</v>
      </c>
      <c r="C29" s="11" t="s">
        <v>318</v>
      </c>
      <c r="D29" s="11">
        <v>2</v>
      </c>
      <c r="E29" s="14">
        <v>7.14</v>
      </c>
      <c r="F29" s="14">
        <f t="shared" si="2"/>
        <v>14.28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11">
        <v>5</v>
      </c>
      <c r="B30" s="15" t="s">
        <v>342</v>
      </c>
      <c r="C30" s="11" t="s">
        <v>318</v>
      </c>
      <c r="D30" s="11">
        <v>1</v>
      </c>
      <c r="E30" s="14">
        <v>76.3</v>
      </c>
      <c r="F30" s="14">
        <f t="shared" si="2"/>
        <v>76.3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16" t="s">
        <v>333</v>
      </c>
      <c r="B31" s="6"/>
      <c r="C31" s="6"/>
      <c r="D31" s="6"/>
      <c r="E31" s="7"/>
      <c r="F31" s="17">
        <f>SUM(F26:F30)</f>
        <v>376.84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16" t="s">
        <v>334</v>
      </c>
      <c r="B32" s="6"/>
      <c r="C32" s="6"/>
      <c r="D32" s="6"/>
      <c r="E32" s="7"/>
      <c r="F32" s="17">
        <f>ROUND(F31/6,2)</f>
        <v>62.81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5:26">
      <c r="E33" s="18"/>
      <c r="F33" s="1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5:26">
      <c r="E34" s="18"/>
      <c r="F34" s="18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5:26">
      <c r="E35" s="18"/>
      <c r="F35" s="1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5:26">
      <c r="E36" s="18"/>
      <c r="F36" s="1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5:26">
      <c r="E37" s="18"/>
      <c r="F37" s="1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5:26">
      <c r="E38" s="18"/>
      <c r="F38" s="1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5:26">
      <c r="E39" s="18"/>
      <c r="F39" s="1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5:26">
      <c r="E40" s="18"/>
      <c r="F40" s="18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5:26">
      <c r="E41" s="18"/>
      <c r="F41" s="1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5:26">
      <c r="E42" s="18"/>
      <c r="F42" s="1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5:26">
      <c r="E43" s="18"/>
      <c r="F43" s="1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5:26">
      <c r="E44" s="18"/>
      <c r="F44" s="1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5:26">
      <c r="E45" s="18"/>
      <c r="F45" s="18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5:26">
      <c r="E46" s="18"/>
      <c r="F46" s="18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5:26">
      <c r="E47" s="18"/>
      <c r="F47" s="18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5:26">
      <c r="E48" s="18"/>
      <c r="F48" s="18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5:26">
      <c r="E49" s="18"/>
      <c r="F49" s="1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5:26">
      <c r="E50" s="18"/>
      <c r="F50" s="18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5:26">
      <c r="E51" s="18"/>
      <c r="F51" s="18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5:26">
      <c r="E52" s="18"/>
      <c r="F52" s="18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5:26">
      <c r="E53" s="18"/>
      <c r="F53" s="18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5:26">
      <c r="E54" s="18"/>
      <c r="F54" s="18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5:26">
      <c r="E55" s="18"/>
      <c r="F55" s="18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5:26">
      <c r="E56" s="18"/>
      <c r="F56" s="18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5:26">
      <c r="E57" s="18"/>
      <c r="F57" s="18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5:26">
      <c r="E58" s="18"/>
      <c r="F58" s="18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5:26">
      <c r="E59" s="18"/>
      <c r="F59" s="18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5:26">
      <c r="E60" s="18"/>
      <c r="F60" s="18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5:26">
      <c r="E61" s="18"/>
      <c r="F61" s="18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5:26">
      <c r="E62" s="18"/>
      <c r="F62" s="18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5:26">
      <c r="E63" s="18"/>
      <c r="F63" s="18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5:26">
      <c r="E64" s="18"/>
      <c r="F64" s="18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5:26">
      <c r="E65" s="18"/>
      <c r="F65" s="18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5:26">
      <c r="E66" s="18"/>
      <c r="F66" s="18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5:26">
      <c r="E67" s="18"/>
      <c r="F67" s="18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5:26">
      <c r="E68" s="18"/>
      <c r="F68" s="18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5:26">
      <c r="E69" s="18"/>
      <c r="F69" s="18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5:26">
      <c r="E70" s="18"/>
      <c r="F70" s="18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5:26">
      <c r="E71" s="18"/>
      <c r="F71" s="18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5:26">
      <c r="E72" s="18"/>
      <c r="F72" s="18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5:26">
      <c r="E73" s="18"/>
      <c r="F73" s="18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5:26">
      <c r="E74" s="18"/>
      <c r="F74" s="18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5:26">
      <c r="E75" s="18"/>
      <c r="F75" s="18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5:26">
      <c r="E76" s="18"/>
      <c r="F76" s="18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5:26">
      <c r="E77" s="18"/>
      <c r="F77" s="18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5:26">
      <c r="E78" s="18"/>
      <c r="F78" s="18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5:26">
      <c r="E79" s="18"/>
      <c r="F79" s="18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5:26">
      <c r="E80" s="18"/>
      <c r="F80" s="18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5:26">
      <c r="E81" s="18"/>
      <c r="F81" s="18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5:26">
      <c r="E82" s="18"/>
      <c r="F82" s="18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5:26">
      <c r="E83" s="18"/>
      <c r="F83" s="18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5:26">
      <c r="E84" s="18"/>
      <c r="F84" s="18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5:26">
      <c r="E85" s="18"/>
      <c r="F85" s="18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5:26">
      <c r="E86" s="18"/>
      <c r="F86" s="18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5:26">
      <c r="E87" s="18"/>
      <c r="F87" s="18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5:26">
      <c r="E88" s="18"/>
      <c r="F88" s="18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5:26">
      <c r="E89" s="18"/>
      <c r="F89" s="18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5:26">
      <c r="E90" s="18"/>
      <c r="F90" s="18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5:26">
      <c r="E91" s="18"/>
      <c r="F91" s="18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5:26">
      <c r="E92" s="18"/>
      <c r="F92" s="18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5:26">
      <c r="E93" s="18"/>
      <c r="F93" s="18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/>
      <c r="B94" s="2"/>
      <c r="C94" s="2"/>
      <c r="D94" s="2"/>
      <c r="E94" s="19"/>
      <c r="F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2"/>
      <c r="B95" s="2"/>
      <c r="C95" s="2"/>
      <c r="D95" s="2"/>
      <c r="E95" s="19"/>
      <c r="F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/>
      <c r="B96" s="2"/>
      <c r="C96" s="2"/>
      <c r="D96" s="2"/>
      <c r="E96" s="19"/>
      <c r="F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/>
      <c r="B97" s="2"/>
      <c r="C97" s="2"/>
      <c r="D97" s="2"/>
      <c r="E97" s="19"/>
      <c r="F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/>
      <c r="B98" s="2"/>
      <c r="C98" s="2"/>
      <c r="D98" s="2"/>
      <c r="E98" s="19"/>
      <c r="F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/>
      <c r="B99" s="2"/>
      <c r="C99" s="2"/>
      <c r="D99" s="2"/>
      <c r="E99" s="19"/>
      <c r="F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/>
      <c r="B100" s="2"/>
      <c r="C100" s="2"/>
      <c r="D100" s="2"/>
      <c r="E100" s="19"/>
      <c r="F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/>
      <c r="B101" s="2"/>
      <c r="C101" s="2"/>
      <c r="D101" s="2"/>
      <c r="E101" s="19"/>
      <c r="F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/>
      <c r="B102" s="2"/>
      <c r="C102" s="2"/>
      <c r="D102" s="2"/>
      <c r="E102" s="19"/>
      <c r="F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/>
      <c r="B103" s="2"/>
      <c r="C103" s="2"/>
      <c r="D103" s="2"/>
      <c r="E103" s="19"/>
      <c r="F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/>
      <c r="B104" s="2"/>
      <c r="C104" s="2"/>
      <c r="D104" s="2"/>
      <c r="E104" s="19"/>
      <c r="F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/>
      <c r="B105" s="2"/>
      <c r="C105" s="2"/>
      <c r="D105" s="2"/>
      <c r="E105" s="19"/>
      <c r="F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/>
      <c r="B106" s="2"/>
      <c r="C106" s="2"/>
      <c r="D106" s="2"/>
      <c r="E106" s="19"/>
      <c r="F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/>
      <c r="B107" s="2"/>
      <c r="C107" s="2"/>
      <c r="D107" s="2"/>
      <c r="E107" s="19"/>
      <c r="F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/>
      <c r="B108" s="2"/>
      <c r="C108" s="2"/>
      <c r="D108" s="2"/>
      <c r="E108" s="19"/>
      <c r="F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/>
      <c r="B109" s="2"/>
      <c r="C109" s="2"/>
      <c r="D109" s="2"/>
      <c r="E109" s="19"/>
      <c r="F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/>
      <c r="B110" s="2"/>
      <c r="C110" s="2"/>
      <c r="D110" s="2"/>
      <c r="E110" s="19"/>
      <c r="F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/>
      <c r="B111" s="2"/>
      <c r="C111" s="2"/>
      <c r="D111" s="2"/>
      <c r="E111" s="19"/>
      <c r="F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/>
      <c r="B112" s="2"/>
      <c r="C112" s="2"/>
      <c r="D112" s="2"/>
      <c r="E112" s="19"/>
      <c r="F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/>
      <c r="B113" s="2"/>
      <c r="C113" s="2"/>
      <c r="D113" s="2"/>
      <c r="E113" s="19"/>
      <c r="F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/>
      <c r="B114" s="2"/>
      <c r="C114" s="2"/>
      <c r="D114" s="2"/>
      <c r="E114" s="19"/>
      <c r="F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/>
      <c r="B115" s="2"/>
      <c r="C115" s="2"/>
      <c r="D115" s="2"/>
      <c r="E115" s="19"/>
      <c r="F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/>
      <c r="B116" s="2"/>
      <c r="C116" s="2"/>
      <c r="D116" s="2"/>
      <c r="E116" s="19"/>
      <c r="F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/>
      <c r="B117" s="2"/>
      <c r="C117" s="2"/>
      <c r="D117" s="2"/>
      <c r="E117" s="19"/>
      <c r="F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/>
      <c r="B118" s="2"/>
      <c r="C118" s="2"/>
      <c r="D118" s="2"/>
      <c r="E118" s="19"/>
      <c r="F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2"/>
      <c r="C119" s="2"/>
      <c r="D119" s="2"/>
      <c r="E119" s="19"/>
      <c r="F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2"/>
      <c r="C120" s="2"/>
      <c r="D120" s="2"/>
      <c r="E120" s="19"/>
      <c r="F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2"/>
      <c r="C121" s="2"/>
      <c r="D121" s="2"/>
      <c r="E121" s="19"/>
      <c r="F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2"/>
      <c r="C122" s="2"/>
      <c r="D122" s="2"/>
      <c r="E122" s="19"/>
      <c r="F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2"/>
      <c r="C123" s="2"/>
      <c r="D123" s="2"/>
      <c r="E123" s="19"/>
      <c r="F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/>
      <c r="B124" s="2"/>
      <c r="C124" s="2"/>
      <c r="D124" s="2"/>
      <c r="E124" s="19"/>
      <c r="F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2"/>
      <c r="C125" s="2"/>
      <c r="D125" s="2"/>
      <c r="E125" s="19"/>
      <c r="F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/>
      <c r="B126" s="2"/>
      <c r="C126" s="2"/>
      <c r="D126" s="2"/>
      <c r="E126" s="19"/>
      <c r="F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/>
      <c r="B127" s="2"/>
      <c r="C127" s="2"/>
      <c r="D127" s="2"/>
      <c r="E127" s="19"/>
      <c r="F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/>
      <c r="B128" s="2"/>
      <c r="C128" s="2"/>
      <c r="D128" s="2"/>
      <c r="E128" s="19"/>
      <c r="F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/>
      <c r="B129" s="2"/>
      <c r="C129" s="2"/>
      <c r="D129" s="2"/>
      <c r="E129" s="19"/>
      <c r="F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/>
      <c r="B130" s="2"/>
      <c r="C130" s="2"/>
      <c r="D130" s="2"/>
      <c r="E130" s="19"/>
      <c r="F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/>
      <c r="B131" s="2"/>
      <c r="C131" s="2"/>
      <c r="D131" s="2"/>
      <c r="E131" s="19"/>
      <c r="F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2"/>
      <c r="C132" s="2"/>
      <c r="D132" s="2"/>
      <c r="E132" s="19"/>
      <c r="F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2"/>
      <c r="C133" s="2"/>
      <c r="D133" s="2"/>
      <c r="E133" s="19"/>
      <c r="F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2"/>
      <c r="C134" s="2"/>
      <c r="D134" s="2"/>
      <c r="E134" s="19"/>
      <c r="F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2"/>
      <c r="C135" s="2"/>
      <c r="D135" s="2"/>
      <c r="E135" s="19"/>
      <c r="F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2"/>
      <c r="C136" s="2"/>
      <c r="D136" s="2"/>
      <c r="E136" s="19"/>
      <c r="F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2"/>
      <c r="C137" s="2"/>
      <c r="D137" s="2"/>
      <c r="E137" s="19"/>
      <c r="F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2"/>
      <c r="C138" s="2"/>
      <c r="D138" s="2"/>
      <c r="E138" s="19"/>
      <c r="F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2"/>
      <c r="C139" s="2"/>
      <c r="D139" s="2"/>
      <c r="E139" s="19"/>
      <c r="F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2"/>
      <c r="C140" s="2"/>
      <c r="D140" s="2"/>
      <c r="E140" s="19"/>
      <c r="F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2"/>
      <c r="C141" s="2"/>
      <c r="D141" s="2"/>
      <c r="E141" s="19"/>
      <c r="F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2"/>
      <c r="D142" s="2"/>
      <c r="E142" s="19"/>
      <c r="F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2"/>
      <c r="D143" s="2"/>
      <c r="E143" s="19"/>
      <c r="F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2"/>
      <c r="E144" s="19"/>
      <c r="F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2"/>
      <c r="E145" s="19"/>
      <c r="F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2"/>
      <c r="E146" s="19"/>
      <c r="F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2"/>
      <c r="E147" s="19"/>
      <c r="F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2"/>
      <c r="C148" s="2"/>
      <c r="D148" s="2"/>
      <c r="E148" s="19"/>
      <c r="F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2"/>
      <c r="C149" s="2"/>
      <c r="D149" s="2"/>
      <c r="E149" s="19"/>
      <c r="F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2"/>
      <c r="C150" s="2"/>
      <c r="D150" s="2"/>
      <c r="E150" s="19"/>
      <c r="F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2"/>
      <c r="C151" s="2"/>
      <c r="D151" s="2"/>
      <c r="E151" s="19"/>
      <c r="F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2"/>
      <c r="C152" s="2"/>
      <c r="D152" s="2"/>
      <c r="E152" s="19"/>
      <c r="F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2"/>
      <c r="C153" s="2"/>
      <c r="D153" s="2"/>
      <c r="E153" s="19"/>
      <c r="F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2"/>
      <c r="C154" s="2"/>
      <c r="D154" s="2"/>
      <c r="E154" s="19"/>
      <c r="F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2"/>
      <c r="C155" s="2"/>
      <c r="D155" s="2"/>
      <c r="E155" s="19"/>
      <c r="F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2"/>
      <c r="C156" s="2"/>
      <c r="D156" s="2"/>
      <c r="E156" s="19"/>
      <c r="F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2"/>
      <c r="C157" s="2"/>
      <c r="D157" s="2"/>
      <c r="E157" s="19"/>
      <c r="F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"/>
      <c r="D158" s="2"/>
      <c r="E158" s="19"/>
      <c r="F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2"/>
      <c r="C159" s="2"/>
      <c r="D159" s="2"/>
      <c r="E159" s="19"/>
      <c r="F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2"/>
      <c r="C160" s="2"/>
      <c r="D160" s="2"/>
      <c r="E160" s="19"/>
      <c r="F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2"/>
      <c r="C161" s="2"/>
      <c r="D161" s="2"/>
      <c r="E161" s="19"/>
      <c r="F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2"/>
      <c r="C162" s="2"/>
      <c r="D162" s="2"/>
      <c r="E162" s="19"/>
      <c r="F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2"/>
      <c r="C163" s="2"/>
      <c r="D163" s="2"/>
      <c r="E163" s="19"/>
      <c r="F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2"/>
      <c r="C164" s="2"/>
      <c r="D164" s="2"/>
      <c r="E164" s="19"/>
      <c r="F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2"/>
      <c r="C165" s="2"/>
      <c r="D165" s="2"/>
      <c r="E165" s="19"/>
      <c r="F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2"/>
      <c r="C166" s="2"/>
      <c r="D166" s="2"/>
      <c r="E166" s="19"/>
      <c r="F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2"/>
      <c r="C167" s="2"/>
      <c r="D167" s="2"/>
      <c r="E167" s="19"/>
      <c r="F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2"/>
      <c r="C168" s="2"/>
      <c r="D168" s="2"/>
      <c r="E168" s="19"/>
      <c r="F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2"/>
      <c r="C169" s="2"/>
      <c r="D169" s="2"/>
      <c r="E169" s="19"/>
      <c r="F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2"/>
      <c r="C170" s="2"/>
      <c r="D170" s="2"/>
      <c r="E170" s="19"/>
      <c r="F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"/>
      <c r="D171" s="2"/>
      <c r="E171" s="19"/>
      <c r="F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2"/>
      <c r="C172" s="2"/>
      <c r="D172" s="2"/>
      <c r="E172" s="19"/>
      <c r="F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2"/>
      <c r="C173" s="2"/>
      <c r="D173" s="2"/>
      <c r="E173" s="19"/>
      <c r="F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2"/>
      <c r="C174" s="2"/>
      <c r="D174" s="2"/>
      <c r="E174" s="19"/>
      <c r="F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"/>
      <c r="D175" s="2"/>
      <c r="E175" s="19"/>
      <c r="F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2"/>
      <c r="C176" s="2"/>
      <c r="D176" s="2"/>
      <c r="E176" s="19"/>
      <c r="F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2"/>
      <c r="C177" s="2"/>
      <c r="D177" s="2"/>
      <c r="E177" s="19"/>
      <c r="F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2"/>
      <c r="C178" s="2"/>
      <c r="D178" s="2"/>
      <c r="E178" s="19"/>
      <c r="F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2"/>
      <c r="C179" s="2"/>
      <c r="D179" s="2"/>
      <c r="E179" s="19"/>
      <c r="F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2"/>
      <c r="C180" s="2"/>
      <c r="D180" s="2"/>
      <c r="E180" s="19"/>
      <c r="F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2"/>
      <c r="C181" s="2"/>
      <c r="D181" s="2"/>
      <c r="E181" s="19"/>
      <c r="F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2"/>
      <c r="C182" s="2"/>
      <c r="D182" s="2"/>
      <c r="E182" s="19"/>
      <c r="F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2"/>
      <c r="C183" s="2"/>
      <c r="D183" s="2"/>
      <c r="E183" s="19"/>
      <c r="F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2"/>
      <c r="C184" s="2"/>
      <c r="D184" s="2"/>
      <c r="E184" s="19"/>
      <c r="F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2"/>
      <c r="C185" s="2"/>
      <c r="D185" s="2"/>
      <c r="E185" s="19"/>
      <c r="F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2"/>
      <c r="C186" s="2"/>
      <c r="D186" s="2"/>
      <c r="E186" s="19"/>
      <c r="F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2"/>
      <c r="C187" s="2"/>
      <c r="D187" s="2"/>
      <c r="E187" s="19"/>
      <c r="F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2"/>
      <c r="C188" s="2"/>
      <c r="D188" s="2"/>
      <c r="E188" s="19"/>
      <c r="F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2"/>
      <c r="C189" s="2"/>
      <c r="D189" s="2"/>
      <c r="E189" s="19"/>
      <c r="F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2"/>
      <c r="C190" s="2"/>
      <c r="D190" s="2"/>
      <c r="E190" s="19"/>
      <c r="F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2"/>
      <c r="C191" s="2"/>
      <c r="D191" s="2"/>
      <c r="E191" s="19"/>
      <c r="F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2"/>
      <c r="C192" s="2"/>
      <c r="D192" s="2"/>
      <c r="E192" s="19"/>
      <c r="F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2"/>
      <c r="C193" s="2"/>
      <c r="D193" s="2"/>
      <c r="E193" s="19"/>
      <c r="F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2"/>
      <c r="C194" s="2"/>
      <c r="D194" s="2"/>
      <c r="E194" s="19"/>
      <c r="F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2"/>
      <c r="C195" s="2"/>
      <c r="D195" s="2"/>
      <c r="E195" s="19"/>
      <c r="F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2"/>
      <c r="C196" s="2"/>
      <c r="D196" s="2"/>
      <c r="E196" s="19"/>
      <c r="F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2"/>
      <c r="C197" s="2"/>
      <c r="D197" s="2"/>
      <c r="E197" s="19"/>
      <c r="F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2"/>
      <c r="C198" s="2"/>
      <c r="D198" s="2"/>
      <c r="E198" s="19"/>
      <c r="F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2"/>
      <c r="C199" s="2"/>
      <c r="D199" s="2"/>
      <c r="E199" s="19"/>
      <c r="F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2"/>
      <c r="C200" s="2"/>
      <c r="D200" s="2"/>
      <c r="E200" s="19"/>
      <c r="F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/>
      <c r="B201" s="2"/>
      <c r="C201" s="2"/>
      <c r="D201" s="2"/>
      <c r="E201" s="19"/>
      <c r="F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/>
      <c r="B202" s="2"/>
      <c r="C202" s="2"/>
      <c r="D202" s="2"/>
      <c r="E202" s="19"/>
      <c r="F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/>
      <c r="B203" s="2"/>
      <c r="C203" s="2"/>
      <c r="D203" s="2"/>
      <c r="E203" s="19"/>
      <c r="F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/>
      <c r="B204" s="2"/>
      <c r="C204" s="2"/>
      <c r="D204" s="2"/>
      <c r="E204" s="19"/>
      <c r="F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/>
      <c r="B205" s="2"/>
      <c r="C205" s="2"/>
      <c r="D205" s="2"/>
      <c r="E205" s="19"/>
      <c r="F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/>
      <c r="B206" s="2"/>
      <c r="C206" s="2"/>
      <c r="D206" s="2"/>
      <c r="E206" s="19"/>
      <c r="F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/>
      <c r="B207" s="2"/>
      <c r="C207" s="2"/>
      <c r="D207" s="2"/>
      <c r="E207" s="19"/>
      <c r="F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/>
      <c r="B208" s="2"/>
      <c r="C208" s="2"/>
      <c r="D208" s="2"/>
      <c r="E208" s="19"/>
      <c r="F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/>
      <c r="B209" s="2"/>
      <c r="C209" s="2"/>
      <c r="D209" s="2"/>
      <c r="E209" s="19"/>
      <c r="F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/>
      <c r="B210" s="2"/>
      <c r="C210" s="2"/>
      <c r="D210" s="2"/>
      <c r="E210" s="19"/>
      <c r="F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/>
      <c r="B211" s="2"/>
      <c r="C211" s="2"/>
      <c r="D211" s="2"/>
      <c r="E211" s="19"/>
      <c r="F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/>
      <c r="B212" s="2"/>
      <c r="C212" s="2"/>
      <c r="D212" s="2"/>
      <c r="E212" s="19"/>
      <c r="F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/>
      <c r="B213" s="2"/>
      <c r="C213" s="2"/>
      <c r="D213" s="2"/>
      <c r="E213" s="19"/>
      <c r="F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/>
      <c r="B214" s="2"/>
      <c r="C214" s="2"/>
      <c r="D214" s="2"/>
      <c r="E214" s="19"/>
      <c r="F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/>
      <c r="B215" s="2"/>
      <c r="C215" s="2"/>
      <c r="D215" s="2"/>
      <c r="E215" s="19"/>
      <c r="F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/>
      <c r="B216" s="2"/>
      <c r="C216" s="2"/>
      <c r="D216" s="2"/>
      <c r="E216" s="19"/>
      <c r="F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/>
      <c r="B217" s="2"/>
      <c r="C217" s="2"/>
      <c r="D217" s="2"/>
      <c r="E217" s="19"/>
      <c r="F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/>
      <c r="B218" s="2"/>
      <c r="C218" s="2"/>
      <c r="D218" s="2"/>
      <c r="E218" s="19"/>
      <c r="F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/>
      <c r="B219" s="2"/>
      <c r="C219" s="2"/>
      <c r="D219" s="2"/>
      <c r="E219" s="19"/>
      <c r="F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/>
      <c r="B220" s="2"/>
      <c r="C220" s="2"/>
      <c r="D220" s="2"/>
      <c r="E220" s="19"/>
      <c r="F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/>
      <c r="B221" s="2"/>
      <c r="C221" s="2"/>
      <c r="D221" s="2"/>
      <c r="E221" s="19"/>
      <c r="F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/>
      <c r="B222" s="2"/>
      <c r="C222" s="2"/>
      <c r="D222" s="2"/>
      <c r="E222" s="19"/>
      <c r="F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/>
      <c r="B223" s="2"/>
      <c r="C223" s="2"/>
      <c r="D223" s="2"/>
      <c r="E223" s="19"/>
      <c r="F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/>
      <c r="B224" s="2"/>
      <c r="C224" s="2"/>
      <c r="D224" s="2"/>
      <c r="E224" s="19"/>
      <c r="F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/>
      <c r="B225" s="2"/>
      <c r="C225" s="2"/>
      <c r="D225" s="2"/>
      <c r="E225" s="19"/>
      <c r="F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/>
      <c r="B226" s="2"/>
      <c r="C226" s="2"/>
      <c r="D226" s="2"/>
      <c r="E226" s="19"/>
      <c r="F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/>
      <c r="B227" s="2"/>
      <c r="C227" s="2"/>
      <c r="D227" s="2"/>
      <c r="E227" s="19"/>
      <c r="F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/>
      <c r="B228" s="2"/>
      <c r="C228" s="2"/>
      <c r="D228" s="2"/>
      <c r="E228" s="19"/>
      <c r="F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/>
      <c r="B229" s="2"/>
      <c r="C229" s="2"/>
      <c r="D229" s="2"/>
      <c r="E229" s="19"/>
      <c r="F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/>
      <c r="B230" s="2"/>
      <c r="C230" s="2"/>
      <c r="D230" s="2"/>
      <c r="E230" s="19"/>
      <c r="F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/>
      <c r="B231" s="2"/>
      <c r="C231" s="2"/>
      <c r="D231" s="2"/>
      <c r="E231" s="19"/>
      <c r="F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/>
      <c r="B232" s="2"/>
      <c r="C232" s="2"/>
      <c r="D232" s="2"/>
      <c r="E232" s="19"/>
      <c r="F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</sheetData>
  <mergeCells count="10">
    <mergeCell ref="A1:F1"/>
    <mergeCell ref="A3:F3"/>
    <mergeCell ref="A11:E11"/>
    <mergeCell ref="A12:E12"/>
    <mergeCell ref="A14:F14"/>
    <mergeCell ref="A21:E21"/>
    <mergeCell ref="A22:E22"/>
    <mergeCell ref="A24:F24"/>
    <mergeCell ref="A31:E31"/>
    <mergeCell ref="A32:E32"/>
  </mergeCells>
  <pageMargins left="0.7875" right="0.7875" top="1.05277777777778" bottom="1.05277777777778" header="0" footer="0"/>
  <pageSetup paperSize="9" scale="82" orientation="portrait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0"/>
  <sheetViews>
    <sheetView view="pageBreakPreview" zoomScaleNormal="100" workbookViewId="0">
      <selection activeCell="L8" sqref="L8"/>
    </sheetView>
  </sheetViews>
  <sheetFormatPr defaultColWidth="14.4285714285714" defaultRowHeight="15" customHeight="1"/>
  <cols>
    <col min="1" max="1" width="7.42857142857143" customWidth="1"/>
    <col min="2" max="2" width="12.4285714285714" customWidth="1"/>
    <col min="3" max="3" width="15" customWidth="1"/>
    <col min="4" max="4" width="15.2857142857143" customWidth="1"/>
    <col min="5" max="5" width="13.4285714285714" customWidth="1"/>
    <col min="6" max="6" width="13.5714285714286" customWidth="1"/>
    <col min="7" max="7" width="14.8571428571429" customWidth="1"/>
    <col min="8" max="8" width="13.5714285714286" customWidth="1"/>
    <col min="9" max="9" width="32.7142857142857" customWidth="1"/>
    <col min="10" max="10" width="7.14285714285714" customWidth="1"/>
    <col min="11" max="12" width="10.5714285714286" customWidth="1"/>
    <col min="13" max="13" width="7.14285714285714" customWidth="1"/>
    <col min="14" max="14" width="10.5714285714286" customWidth="1"/>
  </cols>
  <sheetData>
    <row r="1" spans="1:9">
      <c r="A1" s="55" t="s">
        <v>18</v>
      </c>
      <c r="B1" s="6"/>
      <c r="C1" s="6"/>
      <c r="D1" s="6"/>
      <c r="E1" s="6"/>
      <c r="F1" s="6"/>
      <c r="G1" s="6"/>
      <c r="H1" s="6"/>
      <c r="I1" s="7"/>
    </row>
    <row r="2" spans="1:9">
      <c r="A2" s="55"/>
      <c r="B2" s="158"/>
      <c r="C2" s="158"/>
      <c r="D2" s="158"/>
      <c r="E2" s="158"/>
      <c r="F2" s="158"/>
      <c r="G2" s="158"/>
      <c r="H2" s="158"/>
      <c r="I2" s="159"/>
    </row>
    <row r="3" spans="1:9">
      <c r="A3" s="55" t="s">
        <v>19</v>
      </c>
      <c r="B3" s="6"/>
      <c r="C3" s="6"/>
      <c r="D3" s="6"/>
      <c r="E3" s="6"/>
      <c r="F3" s="6"/>
      <c r="G3" s="7"/>
      <c r="H3" s="57" t="s">
        <v>20</v>
      </c>
      <c r="I3" s="7"/>
    </row>
    <row r="4" spans="1:9">
      <c r="A4" s="58"/>
      <c r="B4" s="59"/>
      <c r="C4" s="59"/>
      <c r="D4" s="59"/>
      <c r="E4" s="59"/>
      <c r="F4" s="59"/>
      <c r="G4" s="59"/>
      <c r="H4" s="59"/>
      <c r="I4" s="91"/>
    </row>
    <row r="5" spans="1:9">
      <c r="A5" s="60" t="s">
        <v>21</v>
      </c>
      <c r="B5" s="6"/>
      <c r="C5" s="6"/>
      <c r="D5" s="6"/>
      <c r="E5" s="6"/>
      <c r="F5" s="6"/>
      <c r="G5" s="6"/>
      <c r="H5" s="6"/>
      <c r="I5" s="7"/>
    </row>
    <row r="6" spans="1:9">
      <c r="A6" s="61" t="s">
        <v>22</v>
      </c>
      <c r="B6" s="62" t="s">
        <v>23</v>
      </c>
      <c r="C6" s="6"/>
      <c r="D6" s="6"/>
      <c r="E6" s="6"/>
      <c r="F6" s="6"/>
      <c r="G6" s="6"/>
      <c r="H6" s="7"/>
      <c r="I6" s="92"/>
    </row>
    <row r="7" spans="1:9">
      <c r="A7" s="61" t="s">
        <v>24</v>
      </c>
      <c r="B7" s="62" t="s">
        <v>25</v>
      </c>
      <c r="C7" s="6"/>
      <c r="D7" s="6"/>
      <c r="E7" s="6"/>
      <c r="F7" s="6"/>
      <c r="G7" s="6"/>
      <c r="H7" s="7"/>
      <c r="I7" s="61" t="s">
        <v>26</v>
      </c>
    </row>
    <row r="8" spans="1:9">
      <c r="A8" s="61" t="s">
        <v>27</v>
      </c>
      <c r="B8" s="62" t="s">
        <v>28</v>
      </c>
      <c r="C8" s="6"/>
      <c r="D8" s="6"/>
      <c r="E8" s="6"/>
      <c r="F8" s="6"/>
      <c r="G8" s="6"/>
      <c r="H8" s="7"/>
      <c r="I8" s="61" t="s">
        <v>29</v>
      </c>
    </row>
    <row r="9" spans="1:9">
      <c r="A9" s="61" t="s">
        <v>30</v>
      </c>
      <c r="B9" s="62" t="s">
        <v>31</v>
      </c>
      <c r="C9" s="6"/>
      <c r="D9" s="6"/>
      <c r="E9" s="6"/>
      <c r="F9" s="6"/>
      <c r="G9" s="6"/>
      <c r="H9" s="7"/>
      <c r="I9" s="61">
        <v>6</v>
      </c>
    </row>
    <row r="10" spans="1:9">
      <c r="A10" s="63"/>
      <c r="I10" s="90"/>
    </row>
    <row r="11" spans="1:9">
      <c r="A11" s="60" t="s">
        <v>32</v>
      </c>
      <c r="B11" s="6"/>
      <c r="C11" s="6"/>
      <c r="D11" s="6"/>
      <c r="E11" s="6"/>
      <c r="F11" s="6"/>
      <c r="G11" s="6"/>
      <c r="H11" s="6"/>
      <c r="I11" s="7"/>
    </row>
    <row r="12" ht="12.75" customHeight="1" spans="1:9">
      <c r="A12" s="57" t="s">
        <v>33</v>
      </c>
      <c r="B12" s="7"/>
      <c r="C12" s="57" t="s">
        <v>34</v>
      </c>
      <c r="D12" s="7"/>
      <c r="E12" s="57" t="s">
        <v>35</v>
      </c>
      <c r="F12" s="6"/>
      <c r="G12" s="6"/>
      <c r="H12" s="6"/>
      <c r="I12" s="7"/>
    </row>
    <row r="13" spans="1:9">
      <c r="A13" s="64" t="s">
        <v>36</v>
      </c>
      <c r="B13" s="65"/>
      <c r="C13" s="66" t="s">
        <v>10</v>
      </c>
      <c r="D13" s="67"/>
      <c r="E13" s="57">
        <f>ROUNDUP(B143/C143,0)</f>
        <v>14</v>
      </c>
      <c r="F13" s="6"/>
      <c r="G13" s="6"/>
      <c r="H13" s="6"/>
      <c r="I13" s="7"/>
    </row>
    <row r="14" spans="1:9">
      <c r="A14" s="60" t="s">
        <v>37</v>
      </c>
      <c r="B14" s="6"/>
      <c r="C14" s="6"/>
      <c r="D14" s="6"/>
      <c r="E14" s="6"/>
      <c r="F14" s="6"/>
      <c r="G14" s="6"/>
      <c r="H14" s="6"/>
      <c r="I14" s="7"/>
    </row>
    <row r="15" spans="1:10">
      <c r="A15" s="61">
        <v>1</v>
      </c>
      <c r="B15" s="62" t="s">
        <v>38</v>
      </c>
      <c r="C15" s="6"/>
      <c r="D15" s="6"/>
      <c r="E15" s="6"/>
      <c r="F15" s="6"/>
      <c r="G15" s="6"/>
      <c r="H15" s="7"/>
      <c r="I15" s="61" t="s">
        <v>39</v>
      </c>
      <c r="J15" s="133"/>
    </row>
    <row r="16" spans="1:9">
      <c r="A16" s="61">
        <v>2</v>
      </c>
      <c r="B16" s="62" t="s">
        <v>40</v>
      </c>
      <c r="C16" s="6"/>
      <c r="D16" s="6"/>
      <c r="E16" s="6"/>
      <c r="F16" s="6"/>
      <c r="G16" s="6"/>
      <c r="H16" s="7"/>
      <c r="I16" s="61" t="s">
        <v>41</v>
      </c>
    </row>
    <row r="17" spans="1:9">
      <c r="A17" s="61">
        <v>3</v>
      </c>
      <c r="B17" s="62" t="s">
        <v>42</v>
      </c>
      <c r="C17" s="6"/>
      <c r="D17" s="6"/>
      <c r="E17" s="6"/>
      <c r="F17" s="6"/>
      <c r="G17" s="6"/>
      <c r="H17" s="7"/>
      <c r="I17" s="134">
        <v>1351.36</v>
      </c>
    </row>
    <row r="18" ht="38.25" spans="1:9">
      <c r="A18" s="68">
        <v>4</v>
      </c>
      <c r="B18" s="69" t="s">
        <v>43</v>
      </c>
      <c r="C18" s="6"/>
      <c r="D18" s="6"/>
      <c r="E18" s="6"/>
      <c r="F18" s="6"/>
      <c r="G18" s="6"/>
      <c r="H18" s="7"/>
      <c r="I18" s="95" t="s">
        <v>44</v>
      </c>
    </row>
    <row r="19" spans="1:9">
      <c r="A19" s="61">
        <v>5</v>
      </c>
      <c r="B19" s="62" t="s">
        <v>45</v>
      </c>
      <c r="C19" s="6"/>
      <c r="D19" s="6"/>
      <c r="E19" s="6"/>
      <c r="F19" s="6"/>
      <c r="G19" s="6"/>
      <c r="H19" s="7"/>
      <c r="I19" s="92" t="s">
        <v>46</v>
      </c>
    </row>
    <row r="20" spans="1:9">
      <c r="A20" s="70"/>
      <c r="B20" s="6"/>
      <c r="C20" s="6"/>
      <c r="D20" s="6"/>
      <c r="E20" s="6"/>
      <c r="F20" s="6"/>
      <c r="G20" s="6"/>
      <c r="H20" s="6"/>
      <c r="I20" s="7"/>
    </row>
    <row r="21" ht="15.75" customHeight="1" spans="1:9">
      <c r="A21" s="60" t="s">
        <v>47</v>
      </c>
      <c r="B21" s="6"/>
      <c r="C21" s="6"/>
      <c r="D21" s="6"/>
      <c r="E21" s="6"/>
      <c r="F21" s="6"/>
      <c r="G21" s="6"/>
      <c r="H21" s="6"/>
      <c r="I21" s="7"/>
    </row>
    <row r="22" ht="15.75" customHeight="1" spans="1:9">
      <c r="A22" s="71">
        <v>1</v>
      </c>
      <c r="B22" s="60" t="s">
        <v>48</v>
      </c>
      <c r="C22" s="6"/>
      <c r="D22" s="6"/>
      <c r="E22" s="6"/>
      <c r="F22" s="6"/>
      <c r="G22" s="7"/>
      <c r="H22" s="72" t="s">
        <v>49</v>
      </c>
      <c r="I22" s="72" t="s">
        <v>50</v>
      </c>
    </row>
    <row r="23" ht="15.75" customHeight="1" spans="1:9">
      <c r="A23" s="71" t="s">
        <v>22</v>
      </c>
      <c r="B23" s="62" t="s">
        <v>51</v>
      </c>
      <c r="C23" s="6"/>
      <c r="D23" s="6"/>
      <c r="E23" s="6"/>
      <c r="F23" s="6"/>
      <c r="G23" s="7"/>
      <c r="H23" s="73"/>
      <c r="I23" s="96">
        <f>I17</f>
        <v>1351.36</v>
      </c>
    </row>
    <row r="24" ht="15.75" customHeight="1" spans="1:9">
      <c r="A24" s="71" t="s">
        <v>24</v>
      </c>
      <c r="B24" s="62" t="s">
        <v>52</v>
      </c>
      <c r="C24" s="6"/>
      <c r="D24" s="6"/>
      <c r="E24" s="6"/>
      <c r="F24" s="6"/>
      <c r="G24" s="7"/>
      <c r="H24" s="74"/>
      <c r="I24" s="97">
        <v>0</v>
      </c>
    </row>
    <row r="25" ht="15.75" customHeight="1" spans="1:9">
      <c r="A25" s="71" t="s">
        <v>27</v>
      </c>
      <c r="B25" s="62" t="s">
        <v>53</v>
      </c>
      <c r="C25" s="6"/>
      <c r="D25" s="6"/>
      <c r="E25" s="6"/>
      <c r="F25" s="6"/>
      <c r="G25" s="7"/>
      <c r="H25" s="74"/>
      <c r="I25" s="96">
        <v>0</v>
      </c>
    </row>
    <row r="26" ht="15.75" customHeight="1" spans="1:9">
      <c r="A26" s="71" t="s">
        <v>30</v>
      </c>
      <c r="B26" s="62" t="s">
        <v>54</v>
      </c>
      <c r="C26" s="6"/>
      <c r="D26" s="6"/>
      <c r="E26" s="6"/>
      <c r="F26" s="6"/>
      <c r="G26" s="7"/>
      <c r="H26" s="74"/>
      <c r="I26" s="96">
        <v>0</v>
      </c>
    </row>
    <row r="27" ht="15.75" customHeight="1" spans="1:9">
      <c r="A27" s="71" t="s">
        <v>55</v>
      </c>
      <c r="B27" s="62" t="s">
        <v>56</v>
      </c>
      <c r="C27" s="6"/>
      <c r="D27" s="6"/>
      <c r="E27" s="6"/>
      <c r="F27" s="6"/>
      <c r="G27" s="7"/>
      <c r="H27" s="74"/>
      <c r="I27" s="96">
        <v>0</v>
      </c>
    </row>
    <row r="28" ht="15.75" customHeight="1" spans="1:9">
      <c r="A28" s="71" t="s">
        <v>57</v>
      </c>
      <c r="B28" s="62" t="s">
        <v>58</v>
      </c>
      <c r="C28" s="6"/>
      <c r="D28" s="6"/>
      <c r="E28" s="6"/>
      <c r="F28" s="6"/>
      <c r="G28" s="7"/>
      <c r="H28" s="74"/>
      <c r="I28" s="96">
        <v>0</v>
      </c>
    </row>
    <row r="29" ht="15.75" customHeight="1" spans="1:9">
      <c r="A29" s="60" t="s">
        <v>59</v>
      </c>
      <c r="B29" s="6"/>
      <c r="C29" s="6"/>
      <c r="D29" s="6"/>
      <c r="E29" s="6"/>
      <c r="F29" s="6"/>
      <c r="G29" s="6"/>
      <c r="H29" s="7"/>
      <c r="I29" s="98">
        <f>SUM(I23:I28)</f>
        <v>1351.36</v>
      </c>
    </row>
    <row r="30" ht="15.75" customHeight="1" spans="1:9">
      <c r="A30" s="56"/>
      <c r="I30" s="90"/>
    </row>
    <row r="31" ht="15.75" customHeight="1" spans="1:9">
      <c r="A31" s="60" t="s">
        <v>60</v>
      </c>
      <c r="B31" s="6"/>
      <c r="C31" s="6"/>
      <c r="D31" s="6"/>
      <c r="E31" s="6"/>
      <c r="F31" s="6"/>
      <c r="G31" s="6"/>
      <c r="H31" s="6"/>
      <c r="I31" s="7"/>
    </row>
    <row r="32" ht="15.75" customHeight="1" spans="1:9">
      <c r="A32" s="60" t="s">
        <v>61</v>
      </c>
      <c r="B32" s="6"/>
      <c r="C32" s="6"/>
      <c r="D32" s="6"/>
      <c r="E32" s="6"/>
      <c r="F32" s="6"/>
      <c r="G32" s="7"/>
      <c r="H32" s="72" t="s">
        <v>49</v>
      </c>
      <c r="I32" s="72" t="s">
        <v>50</v>
      </c>
    </row>
    <row r="33" ht="15.75" customHeight="1" spans="1:9">
      <c r="A33" s="71" t="s">
        <v>22</v>
      </c>
      <c r="B33" s="62" t="s">
        <v>62</v>
      </c>
      <c r="C33" s="6"/>
      <c r="D33" s="6"/>
      <c r="E33" s="6"/>
      <c r="F33" s="6"/>
      <c r="G33" s="7"/>
      <c r="H33" s="74">
        <f>ROUND(1/12,4)</f>
        <v>0.0833</v>
      </c>
      <c r="I33" s="99">
        <f>ROUND(I29*H33,2)</f>
        <v>112.57</v>
      </c>
    </row>
    <row r="34" ht="15.75" customHeight="1" spans="1:9">
      <c r="A34" s="71" t="s">
        <v>24</v>
      </c>
      <c r="B34" s="62" t="s">
        <v>63</v>
      </c>
      <c r="C34" s="6"/>
      <c r="D34" s="6"/>
      <c r="E34" s="6"/>
      <c r="F34" s="6"/>
      <c r="G34" s="7"/>
      <c r="H34" s="74">
        <v>0.121</v>
      </c>
      <c r="I34" s="99">
        <f>ROUND(I29*H34,2)</f>
        <v>163.51</v>
      </c>
    </row>
    <row r="35" ht="15.75" customHeight="1" spans="1:9">
      <c r="A35" s="60" t="s">
        <v>64</v>
      </c>
      <c r="B35" s="6"/>
      <c r="C35" s="6"/>
      <c r="D35" s="6"/>
      <c r="E35" s="6"/>
      <c r="F35" s="6"/>
      <c r="G35" s="7"/>
      <c r="H35" s="75">
        <f t="shared" ref="H35:I35" si="0">SUM(H33:H34)</f>
        <v>0.2043</v>
      </c>
      <c r="I35" s="98">
        <f t="shared" si="0"/>
        <v>276.08</v>
      </c>
    </row>
    <row r="36" ht="15.75" customHeight="1" spans="1:9">
      <c r="A36" s="76" t="s">
        <v>65</v>
      </c>
      <c r="B36" s="77"/>
      <c r="C36" s="77"/>
      <c r="D36" s="77"/>
      <c r="E36" s="77"/>
      <c r="F36" s="77"/>
      <c r="G36" s="78" t="s">
        <v>66</v>
      </c>
      <c r="H36" s="6"/>
      <c r="I36" s="100">
        <f>I29</f>
        <v>1351.36</v>
      </c>
    </row>
    <row r="37" ht="15.75" customHeight="1" spans="1:9">
      <c r="A37" s="79"/>
      <c r="F37" s="80"/>
      <c r="G37" s="78" t="s">
        <v>67</v>
      </c>
      <c r="H37" s="6"/>
      <c r="I37" s="100">
        <f>I35</f>
        <v>276.08</v>
      </c>
    </row>
    <row r="38" ht="15.75" customHeight="1" spans="1:9">
      <c r="A38" s="81"/>
      <c r="B38" s="82"/>
      <c r="C38" s="82"/>
      <c r="D38" s="82"/>
      <c r="E38" s="82"/>
      <c r="F38" s="82"/>
      <c r="G38" s="83" t="s">
        <v>68</v>
      </c>
      <c r="H38" s="6"/>
      <c r="I38" s="101">
        <f>SUM(I36:I37)</f>
        <v>1627.44</v>
      </c>
    </row>
    <row r="39" ht="15.75" customHeight="1" spans="1:9">
      <c r="A39" s="60" t="s">
        <v>69</v>
      </c>
      <c r="B39" s="6"/>
      <c r="C39" s="6"/>
      <c r="D39" s="6"/>
      <c r="E39" s="6"/>
      <c r="F39" s="6"/>
      <c r="G39" s="7"/>
      <c r="H39" s="72" t="s">
        <v>49</v>
      </c>
      <c r="I39" s="72" t="s">
        <v>50</v>
      </c>
    </row>
    <row r="40" ht="15.75" customHeight="1" spans="1:9">
      <c r="A40" s="71" t="s">
        <v>22</v>
      </c>
      <c r="B40" s="62" t="s">
        <v>70</v>
      </c>
      <c r="C40" s="6"/>
      <c r="D40" s="6"/>
      <c r="E40" s="6"/>
      <c r="F40" s="6"/>
      <c r="G40" s="7"/>
      <c r="H40" s="74">
        <v>0.2</v>
      </c>
      <c r="I40" s="99">
        <f t="shared" ref="I40:I47" si="1">ROUND($I$38*H40,2)</f>
        <v>325.49</v>
      </c>
    </row>
    <row r="41" ht="15.75" customHeight="1" spans="1:9">
      <c r="A41" s="71" t="s">
        <v>24</v>
      </c>
      <c r="B41" s="62" t="s">
        <v>71</v>
      </c>
      <c r="C41" s="6"/>
      <c r="D41" s="6"/>
      <c r="E41" s="6"/>
      <c r="F41" s="6"/>
      <c r="G41" s="7"/>
      <c r="H41" s="74">
        <v>0.025</v>
      </c>
      <c r="I41" s="99">
        <f t="shared" si="1"/>
        <v>40.69</v>
      </c>
    </row>
    <row r="42" ht="15.75" customHeight="1" spans="1:9">
      <c r="A42" s="71" t="s">
        <v>27</v>
      </c>
      <c r="B42" s="62" t="s">
        <v>72</v>
      </c>
      <c r="C42" s="6"/>
      <c r="D42" s="6"/>
      <c r="E42" s="6"/>
      <c r="F42" s="6"/>
      <c r="G42" s="7"/>
      <c r="H42" s="74">
        <v>0.06</v>
      </c>
      <c r="I42" s="99">
        <f t="shared" si="1"/>
        <v>97.65</v>
      </c>
    </row>
    <row r="43" ht="15.75" customHeight="1" spans="1:9">
      <c r="A43" s="71" t="s">
        <v>30</v>
      </c>
      <c r="B43" s="62" t="s">
        <v>73</v>
      </c>
      <c r="C43" s="6"/>
      <c r="D43" s="6"/>
      <c r="E43" s="6"/>
      <c r="F43" s="6"/>
      <c r="G43" s="7"/>
      <c r="H43" s="74">
        <v>0.015</v>
      </c>
      <c r="I43" s="99">
        <f t="shared" si="1"/>
        <v>24.41</v>
      </c>
    </row>
    <row r="44" ht="15.75" customHeight="1" spans="1:9">
      <c r="A44" s="71" t="s">
        <v>55</v>
      </c>
      <c r="B44" s="62" t="s">
        <v>74</v>
      </c>
      <c r="C44" s="6"/>
      <c r="D44" s="6"/>
      <c r="E44" s="6"/>
      <c r="F44" s="6"/>
      <c r="G44" s="7"/>
      <c r="H44" s="74">
        <v>0.01</v>
      </c>
      <c r="I44" s="99">
        <f t="shared" si="1"/>
        <v>16.27</v>
      </c>
    </row>
    <row r="45" ht="15.75" customHeight="1" spans="1:9">
      <c r="A45" s="71" t="s">
        <v>57</v>
      </c>
      <c r="B45" s="62" t="s">
        <v>75</v>
      </c>
      <c r="C45" s="6"/>
      <c r="D45" s="6"/>
      <c r="E45" s="6"/>
      <c r="F45" s="6"/>
      <c r="G45" s="7"/>
      <c r="H45" s="74">
        <v>0.006</v>
      </c>
      <c r="I45" s="99">
        <f t="shared" si="1"/>
        <v>9.76</v>
      </c>
    </row>
    <row r="46" ht="15.75" customHeight="1" spans="1:9">
      <c r="A46" s="71" t="s">
        <v>76</v>
      </c>
      <c r="B46" s="62" t="s">
        <v>77</v>
      </c>
      <c r="C46" s="6"/>
      <c r="D46" s="6"/>
      <c r="E46" s="6"/>
      <c r="F46" s="6"/>
      <c r="G46" s="7"/>
      <c r="H46" s="74">
        <v>0.002</v>
      </c>
      <c r="I46" s="99">
        <f t="shared" si="1"/>
        <v>3.25</v>
      </c>
    </row>
    <row r="47" ht="15.75" customHeight="1" spans="1:9">
      <c r="A47" s="71" t="s">
        <v>78</v>
      </c>
      <c r="B47" s="62" t="s">
        <v>79</v>
      </c>
      <c r="C47" s="6"/>
      <c r="D47" s="6"/>
      <c r="E47" s="6"/>
      <c r="F47" s="6"/>
      <c r="G47" s="7"/>
      <c r="H47" s="74">
        <v>0.08</v>
      </c>
      <c r="I47" s="99">
        <f t="shared" si="1"/>
        <v>130.2</v>
      </c>
    </row>
    <row r="48" ht="15.75" customHeight="1" spans="1:9">
      <c r="A48" s="60" t="s">
        <v>80</v>
      </c>
      <c r="B48" s="6"/>
      <c r="C48" s="6"/>
      <c r="D48" s="6"/>
      <c r="E48" s="6"/>
      <c r="F48" s="6"/>
      <c r="G48" s="7"/>
      <c r="H48" s="75">
        <f t="shared" ref="H48:I48" si="2">SUM(H40:H47)</f>
        <v>0.398</v>
      </c>
      <c r="I48" s="98">
        <f t="shared" si="2"/>
        <v>647.72</v>
      </c>
    </row>
    <row r="49" ht="15.75" customHeight="1" spans="1:9">
      <c r="A49" s="84"/>
      <c r="B49" s="6"/>
      <c r="C49" s="6"/>
      <c r="D49" s="6"/>
      <c r="E49" s="6"/>
      <c r="F49" s="6"/>
      <c r="G49" s="6"/>
      <c r="H49" s="6"/>
      <c r="I49" s="7"/>
    </row>
    <row r="50" ht="15.75" customHeight="1" spans="1:9">
      <c r="A50" s="60" t="s">
        <v>81</v>
      </c>
      <c r="B50" s="6"/>
      <c r="C50" s="6"/>
      <c r="D50" s="6"/>
      <c r="E50" s="6"/>
      <c r="F50" s="6"/>
      <c r="G50" s="7"/>
      <c r="H50" s="75"/>
      <c r="I50" s="72" t="s">
        <v>50</v>
      </c>
    </row>
    <row r="51" ht="15.75" customHeight="1" spans="1:9">
      <c r="A51" s="71" t="s">
        <v>22</v>
      </c>
      <c r="B51" s="70" t="s">
        <v>82</v>
      </c>
      <c r="C51" s="6"/>
      <c r="D51" s="6"/>
      <c r="E51" s="6"/>
      <c r="F51" s="6"/>
      <c r="G51" s="7"/>
      <c r="H51" s="85">
        <v>3</v>
      </c>
      <c r="I51" s="96">
        <f>ROUND((H51*2*22)-0.06*I23,2)</f>
        <v>50.92</v>
      </c>
    </row>
    <row r="52" ht="15.75" customHeight="1" spans="1:9">
      <c r="A52" s="71" t="s">
        <v>24</v>
      </c>
      <c r="B52" s="70" t="s">
        <v>83</v>
      </c>
      <c r="C52" s="6"/>
      <c r="D52" s="6"/>
      <c r="E52" s="6"/>
      <c r="F52" s="6"/>
      <c r="G52" s="7"/>
      <c r="H52" s="61" t="s">
        <v>84</v>
      </c>
      <c r="I52" s="96">
        <v>412.05</v>
      </c>
    </row>
    <row r="53" ht="15.75" customHeight="1" spans="1:9">
      <c r="A53" s="86" t="s">
        <v>27</v>
      </c>
      <c r="B53" s="87" t="s">
        <v>85</v>
      </c>
      <c r="C53" s="6"/>
      <c r="D53" s="6"/>
      <c r="E53" s="6"/>
      <c r="F53" s="6"/>
      <c r="G53" s="7"/>
      <c r="H53" s="88" t="s">
        <v>84</v>
      </c>
      <c r="I53" s="97">
        <v>70</v>
      </c>
    </row>
    <row r="54" ht="15.75" customHeight="1" spans="1:9">
      <c r="A54" s="71" t="s">
        <v>30</v>
      </c>
      <c r="B54" s="70" t="s">
        <v>86</v>
      </c>
      <c r="C54" s="6"/>
      <c r="D54" s="6"/>
      <c r="E54" s="6"/>
      <c r="F54" s="6"/>
      <c r="G54" s="7"/>
      <c r="H54" s="61" t="s">
        <v>84</v>
      </c>
      <c r="I54" s="96">
        <f>ROUND((I23*26)*0.002/12,2)</f>
        <v>5.86</v>
      </c>
    </row>
    <row r="55" ht="15.75" customHeight="1" spans="1:9">
      <c r="A55" s="60" t="s">
        <v>87</v>
      </c>
      <c r="B55" s="6"/>
      <c r="C55" s="6"/>
      <c r="D55" s="6"/>
      <c r="E55" s="6"/>
      <c r="F55" s="6"/>
      <c r="G55" s="6"/>
      <c r="H55" s="7"/>
      <c r="I55" s="160">
        <f>SUM(I51:I54)</f>
        <v>538.83</v>
      </c>
    </row>
    <row r="56" ht="15.75" customHeight="1" spans="1:9">
      <c r="A56" s="84"/>
      <c r="B56" s="6"/>
      <c r="C56" s="6"/>
      <c r="D56" s="6"/>
      <c r="E56" s="6"/>
      <c r="F56" s="6"/>
      <c r="G56" s="6"/>
      <c r="H56" s="6"/>
      <c r="I56" s="7"/>
    </row>
    <row r="57" ht="15.75" customHeight="1" spans="1:9">
      <c r="A57" s="60" t="s">
        <v>88</v>
      </c>
      <c r="B57" s="6"/>
      <c r="C57" s="6"/>
      <c r="D57" s="6"/>
      <c r="E57" s="6"/>
      <c r="F57" s="6"/>
      <c r="G57" s="6"/>
      <c r="H57" s="6"/>
      <c r="I57" s="7"/>
    </row>
    <row r="58" ht="15.75" customHeight="1" spans="1:9">
      <c r="A58" s="60" t="s">
        <v>89</v>
      </c>
      <c r="B58" s="6"/>
      <c r="C58" s="6"/>
      <c r="D58" s="6"/>
      <c r="E58" s="6"/>
      <c r="F58" s="6"/>
      <c r="G58" s="6"/>
      <c r="H58" s="7"/>
      <c r="I58" s="72" t="s">
        <v>50</v>
      </c>
    </row>
    <row r="59" ht="15.75" customHeight="1" spans="1:9">
      <c r="A59" s="71" t="s">
        <v>90</v>
      </c>
      <c r="B59" s="57" t="s">
        <v>91</v>
      </c>
      <c r="C59" s="6"/>
      <c r="D59" s="6"/>
      <c r="E59" s="6"/>
      <c r="F59" s="6"/>
      <c r="G59" s="6"/>
      <c r="H59" s="7"/>
      <c r="I59" s="99">
        <f>I35</f>
        <v>276.08</v>
      </c>
    </row>
    <row r="60" ht="15.75" customHeight="1" spans="1:14">
      <c r="A60" s="71" t="s">
        <v>92</v>
      </c>
      <c r="B60" s="57" t="s">
        <v>93</v>
      </c>
      <c r="C60" s="6"/>
      <c r="D60" s="6"/>
      <c r="E60" s="6"/>
      <c r="F60" s="6"/>
      <c r="G60" s="6"/>
      <c r="H60" s="7"/>
      <c r="I60" s="99">
        <f>I48</f>
        <v>647.72</v>
      </c>
      <c r="N60" s="161"/>
    </row>
    <row r="61" ht="15.75" customHeight="1" spans="1:9">
      <c r="A61" s="71" t="s">
        <v>94</v>
      </c>
      <c r="B61" s="57" t="s">
        <v>95</v>
      </c>
      <c r="C61" s="6"/>
      <c r="D61" s="6"/>
      <c r="E61" s="6"/>
      <c r="F61" s="6"/>
      <c r="G61" s="6"/>
      <c r="H61" s="7"/>
      <c r="I61" s="99">
        <f>I55</f>
        <v>538.83</v>
      </c>
    </row>
    <row r="62" ht="15.75" customHeight="1" spans="1:9">
      <c r="A62" s="60" t="s">
        <v>96</v>
      </c>
      <c r="B62" s="6"/>
      <c r="C62" s="6"/>
      <c r="D62" s="6"/>
      <c r="E62" s="6"/>
      <c r="F62" s="6"/>
      <c r="G62" s="6"/>
      <c r="H62" s="7"/>
      <c r="I62" s="98">
        <f>SUM(I59:I61)</f>
        <v>1462.63</v>
      </c>
    </row>
    <row r="63" ht="15.75" customHeight="1" spans="1:9">
      <c r="A63" s="89" t="s">
        <v>97</v>
      </c>
      <c r="B63" s="77"/>
      <c r="C63" s="77"/>
      <c r="D63" s="77"/>
      <c r="E63" s="77"/>
      <c r="F63" s="77"/>
      <c r="G63" s="78" t="s">
        <v>66</v>
      </c>
      <c r="H63" s="6"/>
      <c r="I63" s="100">
        <f>I29</f>
        <v>1351.36</v>
      </c>
    </row>
    <row r="64" ht="15.75" customHeight="1" spans="1:9">
      <c r="A64" s="79"/>
      <c r="F64" s="80"/>
      <c r="G64" s="78" t="s">
        <v>98</v>
      </c>
      <c r="H64" s="6"/>
      <c r="I64" s="100">
        <f>I62</f>
        <v>1462.63</v>
      </c>
    </row>
    <row r="65" ht="15.75" customHeight="1" spans="1:9">
      <c r="A65" s="81"/>
      <c r="B65" s="82"/>
      <c r="C65" s="82"/>
      <c r="D65" s="82"/>
      <c r="E65" s="82"/>
      <c r="F65" s="82"/>
      <c r="G65" s="83" t="s">
        <v>68</v>
      </c>
      <c r="H65" s="6"/>
      <c r="I65" s="101">
        <f>SUM(I63:I64)</f>
        <v>2813.99</v>
      </c>
    </row>
    <row r="66" ht="15.75" customHeight="1" spans="1:9">
      <c r="A66" s="60" t="s">
        <v>99</v>
      </c>
      <c r="B66" s="6"/>
      <c r="C66" s="6"/>
      <c r="D66" s="6"/>
      <c r="E66" s="6"/>
      <c r="F66" s="6"/>
      <c r="G66" s="6"/>
      <c r="H66" s="6"/>
      <c r="I66" s="7"/>
    </row>
    <row r="67" ht="15.75" customHeight="1" spans="1:9">
      <c r="A67" s="71">
        <v>3</v>
      </c>
      <c r="B67" s="60" t="s">
        <v>100</v>
      </c>
      <c r="C67" s="6"/>
      <c r="D67" s="6"/>
      <c r="E67" s="6"/>
      <c r="F67" s="6"/>
      <c r="G67" s="7"/>
      <c r="H67" s="72" t="s">
        <v>49</v>
      </c>
      <c r="I67" s="72" t="s">
        <v>50</v>
      </c>
    </row>
    <row r="68" ht="15.75" customHeight="1" spans="1:9">
      <c r="A68" s="71" t="s">
        <v>22</v>
      </c>
      <c r="B68" s="62" t="s">
        <v>101</v>
      </c>
      <c r="C68" s="6"/>
      <c r="D68" s="6"/>
      <c r="E68" s="6"/>
      <c r="F68" s="6"/>
      <c r="G68" s="7"/>
      <c r="H68" s="74">
        <f>ROUND(((1/12)*5%),4)</f>
        <v>0.0042</v>
      </c>
      <c r="I68" s="99">
        <f t="shared" ref="I68:I72" si="3">ROUND(H68*$I$65,2)</f>
        <v>11.82</v>
      </c>
    </row>
    <row r="69" ht="15.75" customHeight="1" spans="1:9">
      <c r="A69" s="71" t="s">
        <v>24</v>
      </c>
      <c r="B69" s="62" t="s">
        <v>102</v>
      </c>
      <c r="C69" s="6"/>
      <c r="D69" s="6"/>
      <c r="E69" s="6"/>
      <c r="F69" s="6"/>
      <c r="G69" s="7"/>
      <c r="H69" s="74">
        <f>TRUNC(H68*H47,4)</f>
        <v>0.0003</v>
      </c>
      <c r="I69" s="99">
        <f t="shared" si="3"/>
        <v>0.84</v>
      </c>
    </row>
    <row r="70" ht="15.75" customHeight="1" spans="1:9">
      <c r="A70" s="71" t="s">
        <v>27</v>
      </c>
      <c r="B70" s="62" t="s">
        <v>103</v>
      </c>
      <c r="C70" s="6"/>
      <c r="D70" s="6"/>
      <c r="E70" s="6"/>
      <c r="F70" s="6"/>
      <c r="G70" s="7"/>
      <c r="H70" s="74">
        <f>ROUND(((7/30)/12)*100%,4)</f>
        <v>0.0194</v>
      </c>
      <c r="I70" s="99">
        <f t="shared" si="3"/>
        <v>54.59</v>
      </c>
    </row>
    <row r="71" ht="15.75" customHeight="1" spans="1:9">
      <c r="A71" s="162" t="s">
        <v>30</v>
      </c>
      <c r="B71" s="103" t="s">
        <v>104</v>
      </c>
      <c r="C71" s="6"/>
      <c r="D71" s="6"/>
      <c r="E71" s="6"/>
      <c r="F71" s="6"/>
      <c r="G71" s="7"/>
      <c r="H71" s="74">
        <f>ROUND(H70*H48,4)</f>
        <v>0.0077</v>
      </c>
      <c r="I71" s="99">
        <f t="shared" si="3"/>
        <v>21.67</v>
      </c>
    </row>
    <row r="72" ht="15.75" customHeight="1" spans="1:9">
      <c r="A72" s="71" t="s">
        <v>55</v>
      </c>
      <c r="B72" s="62" t="s">
        <v>105</v>
      </c>
      <c r="C72" s="6"/>
      <c r="D72" s="6"/>
      <c r="E72" s="6"/>
      <c r="F72" s="6"/>
      <c r="G72" s="7"/>
      <c r="H72" s="74">
        <v>0.04</v>
      </c>
      <c r="I72" s="99">
        <f t="shared" si="3"/>
        <v>112.56</v>
      </c>
    </row>
    <row r="73" ht="15.75" customHeight="1" spans="1:9">
      <c r="A73" s="60" t="s">
        <v>106</v>
      </c>
      <c r="B73" s="6"/>
      <c r="C73" s="6"/>
      <c r="D73" s="6"/>
      <c r="E73" s="6"/>
      <c r="F73" s="6"/>
      <c r="G73" s="7"/>
      <c r="H73" s="75">
        <f t="shared" ref="H73:I73" si="4">SUM(H68:H72)</f>
        <v>0.0716</v>
      </c>
      <c r="I73" s="98">
        <f t="shared" si="4"/>
        <v>201.48</v>
      </c>
    </row>
    <row r="74" ht="15.75" customHeight="1" spans="1:9">
      <c r="A74" s="76" t="s">
        <v>107</v>
      </c>
      <c r="B74" s="77"/>
      <c r="C74" s="77"/>
      <c r="D74" s="77"/>
      <c r="E74" s="77"/>
      <c r="F74" s="77"/>
      <c r="G74" s="78" t="s">
        <v>66</v>
      </c>
      <c r="H74" s="6"/>
      <c r="I74" s="100">
        <f>I29</f>
        <v>1351.36</v>
      </c>
    </row>
    <row r="75" ht="15.75" customHeight="1" spans="1:9">
      <c r="A75" s="79"/>
      <c r="F75" s="80"/>
      <c r="G75" s="78" t="s">
        <v>98</v>
      </c>
      <c r="H75" s="6"/>
      <c r="I75" s="100">
        <f>I62</f>
        <v>1462.63</v>
      </c>
    </row>
    <row r="76" ht="15.75" customHeight="1" spans="1:14">
      <c r="A76" s="79"/>
      <c r="F76" s="80"/>
      <c r="G76" s="78" t="s">
        <v>108</v>
      </c>
      <c r="H76" s="6"/>
      <c r="I76" s="100">
        <f>I73</f>
        <v>201.48</v>
      </c>
      <c r="N76" s="163"/>
    </row>
    <row r="77" ht="15.75" customHeight="1" spans="1:9">
      <c r="A77" s="79"/>
      <c r="B77" s="80"/>
      <c r="C77" s="80"/>
      <c r="D77" s="80"/>
      <c r="E77" s="80"/>
      <c r="F77" s="80"/>
      <c r="G77" s="83" t="s">
        <v>68</v>
      </c>
      <c r="H77" s="6"/>
      <c r="I77" s="101">
        <f>SUM(I74:I76)</f>
        <v>3015.47</v>
      </c>
    </row>
    <row r="78" ht="15.75" customHeight="1" spans="1:9">
      <c r="A78" s="60" t="s">
        <v>109</v>
      </c>
      <c r="B78" s="6"/>
      <c r="C78" s="6"/>
      <c r="D78" s="6"/>
      <c r="E78" s="6"/>
      <c r="F78" s="6"/>
      <c r="G78" s="6"/>
      <c r="H78" s="6"/>
      <c r="I78" s="7"/>
    </row>
    <row r="79" ht="15.75" customHeight="1" spans="1:9">
      <c r="A79" s="60" t="s">
        <v>110</v>
      </c>
      <c r="B79" s="6"/>
      <c r="C79" s="6"/>
      <c r="D79" s="6"/>
      <c r="E79" s="6"/>
      <c r="F79" s="6"/>
      <c r="G79" s="7"/>
      <c r="H79" s="72" t="s">
        <v>49</v>
      </c>
      <c r="I79" s="72" t="s">
        <v>50</v>
      </c>
    </row>
    <row r="80" ht="15.75" customHeight="1" spans="1:9">
      <c r="A80" s="71" t="s">
        <v>22</v>
      </c>
      <c r="B80" s="62" t="s">
        <v>111</v>
      </c>
      <c r="C80" s="6"/>
      <c r="D80" s="6"/>
      <c r="E80" s="6"/>
      <c r="F80" s="6"/>
      <c r="G80" s="7"/>
      <c r="H80" s="74">
        <f>ROUND(((1+1/3)/12)/12,4)</f>
        <v>0.0093</v>
      </c>
      <c r="I80" s="99">
        <f t="shared" ref="I80:I85" si="5">ROUND(H80*$I$77,2)</f>
        <v>28.04</v>
      </c>
    </row>
    <row r="81" ht="15.75" customHeight="1" spans="1:12">
      <c r="A81" s="71" t="s">
        <v>24</v>
      </c>
      <c r="B81" s="62" t="s">
        <v>112</v>
      </c>
      <c r="C81" s="6"/>
      <c r="D81" s="6"/>
      <c r="E81" s="6"/>
      <c r="F81" s="6"/>
      <c r="G81" s="7"/>
      <c r="H81" s="74">
        <f>ROUND((2/30)/12,4)</f>
        <v>0.0056</v>
      </c>
      <c r="I81" s="99">
        <f t="shared" si="5"/>
        <v>16.89</v>
      </c>
      <c r="L81" s="163"/>
    </row>
    <row r="82" ht="15.75" customHeight="1" spans="1:11">
      <c r="A82" s="71" t="s">
        <v>27</v>
      </c>
      <c r="B82" s="62" t="s">
        <v>113</v>
      </c>
      <c r="C82" s="6"/>
      <c r="D82" s="6"/>
      <c r="E82" s="6"/>
      <c r="F82" s="6"/>
      <c r="G82" s="7"/>
      <c r="H82" s="74">
        <f>ROUND(((5/30)/12)*2%,4)</f>
        <v>0.0003</v>
      </c>
      <c r="I82" s="99">
        <f t="shared" si="5"/>
        <v>0.9</v>
      </c>
      <c r="K82" s="163"/>
    </row>
    <row r="83" ht="15.75" customHeight="1" spans="1:9">
      <c r="A83" s="71" t="s">
        <v>30</v>
      </c>
      <c r="B83" s="62" t="s">
        <v>114</v>
      </c>
      <c r="C83" s="6"/>
      <c r="D83" s="6"/>
      <c r="E83" s="6"/>
      <c r="F83" s="6"/>
      <c r="G83" s="7"/>
      <c r="H83" s="74">
        <f>ROUND(((15/30)/12)*8%,4)</f>
        <v>0.0033</v>
      </c>
      <c r="I83" s="99">
        <f t="shared" si="5"/>
        <v>9.95</v>
      </c>
    </row>
    <row r="84" ht="15.75" customHeight="1" spans="1:9">
      <c r="A84" s="71" t="s">
        <v>55</v>
      </c>
      <c r="B84" s="62" t="s">
        <v>115</v>
      </c>
      <c r="C84" s="6"/>
      <c r="D84" s="6"/>
      <c r="E84" s="6"/>
      <c r="F84" s="6"/>
      <c r="G84" s="7"/>
      <c r="H84" s="74">
        <f>ROUND(((1+1/3)/12*4/12)*2%,4)</f>
        <v>0.0007</v>
      </c>
      <c r="I84" s="99">
        <f t="shared" si="5"/>
        <v>2.11</v>
      </c>
    </row>
    <row r="85" ht="15.75" customHeight="1" spans="1:9">
      <c r="A85" s="86" t="s">
        <v>57</v>
      </c>
      <c r="B85" s="104" t="s">
        <v>116</v>
      </c>
      <c r="C85" s="6"/>
      <c r="D85" s="6"/>
      <c r="E85" s="6"/>
      <c r="F85" s="6"/>
      <c r="G85" s="7"/>
      <c r="H85" s="105">
        <v>0</v>
      </c>
      <c r="I85" s="99">
        <f t="shared" si="5"/>
        <v>0</v>
      </c>
    </row>
    <row r="86" ht="15.75" customHeight="1" spans="1:9">
      <c r="A86" s="60" t="s">
        <v>117</v>
      </c>
      <c r="B86" s="6"/>
      <c r="C86" s="6"/>
      <c r="D86" s="6"/>
      <c r="E86" s="6"/>
      <c r="F86" s="6"/>
      <c r="G86" s="7"/>
      <c r="H86" s="75">
        <f t="shared" ref="H86:I86" si="6">SUM(H80:H85)</f>
        <v>0.0192</v>
      </c>
      <c r="I86" s="98">
        <f t="shared" si="6"/>
        <v>57.89</v>
      </c>
    </row>
    <row r="87" ht="15.75" customHeight="1" spans="1:9">
      <c r="A87" s="84"/>
      <c r="B87" s="6"/>
      <c r="C87" s="6"/>
      <c r="D87" s="6"/>
      <c r="E87" s="6"/>
      <c r="F87" s="6"/>
      <c r="G87" s="6"/>
      <c r="H87" s="6"/>
      <c r="I87" s="7"/>
    </row>
    <row r="88" ht="15.75" customHeight="1" spans="1:9">
      <c r="A88" s="106" t="s">
        <v>118</v>
      </c>
      <c r="B88" s="6"/>
      <c r="C88" s="6"/>
      <c r="D88" s="6"/>
      <c r="E88" s="6"/>
      <c r="F88" s="6"/>
      <c r="G88" s="7"/>
      <c r="H88" s="107" t="s">
        <v>49</v>
      </c>
      <c r="I88" s="107" t="s">
        <v>50</v>
      </c>
    </row>
    <row r="89" ht="15.75" customHeight="1" spans="1:9">
      <c r="A89" s="86" t="s">
        <v>22</v>
      </c>
      <c r="B89" s="104" t="s">
        <v>119</v>
      </c>
      <c r="C89" s="6"/>
      <c r="D89" s="6"/>
      <c r="E89" s="6"/>
      <c r="F89" s="6"/>
      <c r="G89" s="7"/>
      <c r="H89" s="105">
        <v>0</v>
      </c>
      <c r="I89" s="126">
        <f>I29*H89</f>
        <v>0</v>
      </c>
    </row>
    <row r="90" ht="15.75" customHeight="1" spans="1:9">
      <c r="A90" s="106" t="s">
        <v>120</v>
      </c>
      <c r="B90" s="6"/>
      <c r="C90" s="6"/>
      <c r="D90" s="6"/>
      <c r="E90" s="6"/>
      <c r="F90" s="6"/>
      <c r="G90" s="7"/>
      <c r="H90" s="108">
        <f t="shared" ref="H90:I90" si="7">H89</f>
        <v>0</v>
      </c>
      <c r="I90" s="127">
        <f t="shared" si="7"/>
        <v>0</v>
      </c>
    </row>
    <row r="91" ht="15.75" customHeight="1" spans="1:9">
      <c r="A91" s="84"/>
      <c r="B91" s="6"/>
      <c r="C91" s="6"/>
      <c r="D91" s="6"/>
      <c r="E91" s="6"/>
      <c r="F91" s="6"/>
      <c r="G91" s="6"/>
      <c r="H91" s="6"/>
      <c r="I91" s="7"/>
    </row>
    <row r="92" ht="15.75" customHeight="1" spans="1:9">
      <c r="A92" s="60" t="s">
        <v>121</v>
      </c>
      <c r="B92" s="6"/>
      <c r="C92" s="6"/>
      <c r="D92" s="6"/>
      <c r="E92" s="6"/>
      <c r="F92" s="6"/>
      <c r="G92" s="6"/>
      <c r="H92" s="6"/>
      <c r="I92" s="7"/>
    </row>
    <row r="93" ht="15.75" customHeight="1" spans="1:9">
      <c r="A93" s="60" t="s">
        <v>122</v>
      </c>
      <c r="B93" s="6"/>
      <c r="C93" s="6"/>
      <c r="D93" s="6"/>
      <c r="E93" s="6"/>
      <c r="F93" s="6"/>
      <c r="G93" s="6"/>
      <c r="H93" s="7"/>
      <c r="I93" s="72" t="s">
        <v>50</v>
      </c>
    </row>
    <row r="94" ht="15.75" customHeight="1" spans="1:9">
      <c r="A94" s="71" t="s">
        <v>123</v>
      </c>
      <c r="B94" s="57" t="s">
        <v>124</v>
      </c>
      <c r="C94" s="6"/>
      <c r="D94" s="6"/>
      <c r="E94" s="6"/>
      <c r="F94" s="6"/>
      <c r="G94" s="6"/>
      <c r="H94" s="7"/>
      <c r="I94" s="99">
        <f>I86</f>
        <v>57.89</v>
      </c>
    </row>
    <row r="95" ht="15.75" customHeight="1" spans="1:9">
      <c r="A95" s="109" t="s">
        <v>125</v>
      </c>
      <c r="B95" s="110" t="s">
        <v>126</v>
      </c>
      <c r="C95" s="6"/>
      <c r="D95" s="6"/>
      <c r="E95" s="6"/>
      <c r="F95" s="6"/>
      <c r="G95" s="6"/>
      <c r="H95" s="7"/>
      <c r="I95" s="126">
        <f>I90</f>
        <v>0</v>
      </c>
    </row>
    <row r="96" ht="15.75" customHeight="1" spans="1:9">
      <c r="A96" s="60" t="s">
        <v>127</v>
      </c>
      <c r="B96" s="6"/>
      <c r="C96" s="6"/>
      <c r="D96" s="6"/>
      <c r="E96" s="6"/>
      <c r="F96" s="6"/>
      <c r="G96" s="6"/>
      <c r="H96" s="7"/>
      <c r="I96" s="98">
        <f>SUM(I94:I95)</f>
        <v>57.89</v>
      </c>
    </row>
    <row r="97" ht="15.75" customHeight="1" spans="1:9">
      <c r="A97" s="84"/>
      <c r="B97" s="6"/>
      <c r="C97" s="6"/>
      <c r="D97" s="6"/>
      <c r="E97" s="6"/>
      <c r="F97" s="6"/>
      <c r="G97" s="6"/>
      <c r="H97" s="6"/>
      <c r="I97" s="7"/>
    </row>
    <row r="98" ht="15.75" customHeight="1" spans="1:9">
      <c r="A98" s="60" t="s">
        <v>128</v>
      </c>
      <c r="B98" s="6"/>
      <c r="C98" s="6"/>
      <c r="D98" s="6"/>
      <c r="E98" s="6"/>
      <c r="F98" s="6"/>
      <c r="G98" s="6"/>
      <c r="H98" s="6"/>
      <c r="I98" s="7"/>
    </row>
    <row r="99" ht="15.75" customHeight="1" spans="1:9">
      <c r="A99" s="72">
        <v>5</v>
      </c>
      <c r="B99" s="60" t="s">
        <v>129</v>
      </c>
      <c r="C99" s="6"/>
      <c r="D99" s="6"/>
      <c r="E99" s="6"/>
      <c r="F99" s="6"/>
      <c r="G99" s="7"/>
      <c r="H99" s="72"/>
      <c r="I99" s="72" t="s">
        <v>50</v>
      </c>
    </row>
    <row r="100" ht="15.75" customHeight="1" spans="1:9">
      <c r="A100" s="111" t="s">
        <v>22</v>
      </c>
      <c r="B100" s="70" t="s">
        <v>130</v>
      </c>
      <c r="C100" s="6"/>
      <c r="D100" s="6"/>
      <c r="E100" s="6"/>
      <c r="F100" s="6"/>
      <c r="G100" s="7"/>
      <c r="H100" s="112" t="s">
        <v>84</v>
      </c>
      <c r="I100" s="99">
        <v>0</v>
      </c>
    </row>
    <row r="101" ht="15.75" customHeight="1" spans="1:9">
      <c r="A101" s="111" t="s">
        <v>24</v>
      </c>
      <c r="B101" s="70" t="s">
        <v>131</v>
      </c>
      <c r="C101" s="6"/>
      <c r="D101" s="6"/>
      <c r="E101" s="6"/>
      <c r="F101" s="6"/>
      <c r="G101" s="7"/>
      <c r="H101" s="112" t="s">
        <v>84</v>
      </c>
      <c r="I101" s="99">
        <f>EPIS!F12</f>
        <v>49.88</v>
      </c>
    </row>
    <row r="102" ht="15.75" customHeight="1" spans="1:9">
      <c r="A102" s="111" t="s">
        <v>27</v>
      </c>
      <c r="B102" s="70" t="s">
        <v>132</v>
      </c>
      <c r="C102" s="6"/>
      <c r="D102" s="6"/>
      <c r="E102" s="6"/>
      <c r="F102" s="6"/>
      <c r="G102" s="7"/>
      <c r="H102" s="112" t="s">
        <v>84</v>
      </c>
      <c r="I102" s="99">
        <f>UNIFORMES!F12</f>
        <v>45.66</v>
      </c>
    </row>
    <row r="103" ht="15.75" customHeight="1" spans="1:9">
      <c r="A103" s="111" t="s">
        <v>30</v>
      </c>
      <c r="B103" s="70" t="s">
        <v>133</v>
      </c>
      <c r="C103" s="6"/>
      <c r="D103" s="6"/>
      <c r="E103" s="6"/>
      <c r="F103" s="6"/>
      <c r="G103" s="7"/>
      <c r="H103" s="113" t="s">
        <v>84</v>
      </c>
      <c r="I103" s="99">
        <f>EQUIPAMENTOS!I38</f>
        <v>10.5</v>
      </c>
    </row>
    <row r="104" ht="15.75" customHeight="1" spans="1:9">
      <c r="A104" s="60" t="s">
        <v>134</v>
      </c>
      <c r="B104" s="6"/>
      <c r="C104" s="6"/>
      <c r="D104" s="6"/>
      <c r="E104" s="6"/>
      <c r="F104" s="6"/>
      <c r="G104" s="7"/>
      <c r="H104" s="75" t="s">
        <v>84</v>
      </c>
      <c r="I104" s="98">
        <f>SUM(I100:I103)</f>
        <v>106.04</v>
      </c>
    </row>
    <row r="105" ht="15.75" customHeight="1" spans="1:9">
      <c r="A105" s="76" t="s">
        <v>135</v>
      </c>
      <c r="B105" s="77"/>
      <c r="C105" s="77"/>
      <c r="D105" s="77"/>
      <c r="E105" s="77"/>
      <c r="F105" s="77"/>
      <c r="G105" s="78" t="s">
        <v>66</v>
      </c>
      <c r="H105" s="6"/>
      <c r="I105" s="100">
        <f>I29</f>
        <v>1351.36</v>
      </c>
    </row>
    <row r="106" ht="15.75" customHeight="1" spans="1:9">
      <c r="A106" s="79"/>
      <c r="F106" s="80"/>
      <c r="G106" s="78" t="s">
        <v>98</v>
      </c>
      <c r="H106" s="6"/>
      <c r="I106" s="100">
        <f>I62</f>
        <v>1462.63</v>
      </c>
    </row>
    <row r="107" ht="15.75" customHeight="1" spans="1:9">
      <c r="A107" s="79"/>
      <c r="F107" s="80"/>
      <c r="G107" s="78" t="s">
        <v>108</v>
      </c>
      <c r="H107" s="6"/>
      <c r="I107" s="100">
        <f>I73</f>
        <v>201.48</v>
      </c>
    </row>
    <row r="108" ht="15.75" customHeight="1" spans="1:9">
      <c r="A108" s="79"/>
      <c r="F108" s="80"/>
      <c r="G108" s="78" t="s">
        <v>136</v>
      </c>
      <c r="H108" s="6"/>
      <c r="I108" s="100">
        <f>I96</f>
        <v>57.89</v>
      </c>
    </row>
    <row r="109" ht="15.75" customHeight="1" spans="1:9">
      <c r="A109" s="79"/>
      <c r="F109" s="80"/>
      <c r="G109" s="78" t="s">
        <v>137</v>
      </c>
      <c r="H109" s="6"/>
      <c r="I109" s="100">
        <f>I104</f>
        <v>106.04</v>
      </c>
    </row>
    <row r="110" ht="15.75" customHeight="1" spans="1:9">
      <c r="A110" s="79"/>
      <c r="B110" s="80"/>
      <c r="C110" s="80"/>
      <c r="D110" s="80"/>
      <c r="E110" s="80"/>
      <c r="F110" s="80"/>
      <c r="G110" s="83" t="s">
        <v>68</v>
      </c>
      <c r="H110" s="6"/>
      <c r="I110" s="101">
        <f>SUM(I105:I109)</f>
        <v>3179.4</v>
      </c>
    </row>
    <row r="111" ht="15.75" customHeight="1" spans="1:9">
      <c r="A111" s="60" t="s">
        <v>138</v>
      </c>
      <c r="B111" s="6"/>
      <c r="C111" s="6"/>
      <c r="D111" s="6"/>
      <c r="E111" s="6"/>
      <c r="F111" s="6"/>
      <c r="G111" s="6"/>
      <c r="H111" s="6"/>
      <c r="I111" s="7"/>
    </row>
    <row r="112" ht="15.75" customHeight="1" spans="1:9">
      <c r="A112" s="72">
        <v>6</v>
      </c>
      <c r="B112" s="60" t="s">
        <v>139</v>
      </c>
      <c r="C112" s="6"/>
      <c r="D112" s="6"/>
      <c r="E112" s="6"/>
      <c r="F112" s="6"/>
      <c r="G112" s="7"/>
      <c r="H112" s="72" t="s">
        <v>49</v>
      </c>
      <c r="I112" s="72" t="s">
        <v>50</v>
      </c>
    </row>
    <row r="113" ht="15.75" customHeight="1" spans="1:9">
      <c r="A113" s="71" t="s">
        <v>22</v>
      </c>
      <c r="B113" s="62" t="s">
        <v>140</v>
      </c>
      <c r="C113" s="6"/>
      <c r="D113" s="6"/>
      <c r="E113" s="6"/>
      <c r="F113" s="6"/>
      <c r="G113" s="7"/>
      <c r="H113" s="114">
        <v>0.05</v>
      </c>
      <c r="I113" s="99">
        <f>ROUND(H113*I110,2)</f>
        <v>158.97</v>
      </c>
    </row>
    <row r="114" ht="15.75" customHeight="1" spans="1:9">
      <c r="A114" s="71" t="s">
        <v>24</v>
      </c>
      <c r="B114" s="62" t="s">
        <v>141</v>
      </c>
      <c r="C114" s="6"/>
      <c r="D114" s="6"/>
      <c r="E114" s="6"/>
      <c r="F114" s="6"/>
      <c r="G114" s="7"/>
      <c r="H114" s="114">
        <v>0.1</v>
      </c>
      <c r="I114" s="99">
        <f>ROUND(H114*(I110+I113),2)</f>
        <v>333.84</v>
      </c>
    </row>
    <row r="115" ht="15.75" customHeight="1" spans="1:9">
      <c r="A115" s="71" t="s">
        <v>27</v>
      </c>
      <c r="B115" s="115" t="s">
        <v>142</v>
      </c>
      <c r="C115" s="6"/>
      <c r="D115" s="6"/>
      <c r="E115" s="6"/>
      <c r="F115" s="6"/>
      <c r="G115" s="7"/>
      <c r="H115" s="74"/>
      <c r="I115" s="128"/>
    </row>
    <row r="116" ht="15.75" customHeight="1" spans="1:9">
      <c r="A116" s="71" t="s">
        <v>143</v>
      </c>
      <c r="B116" s="62" t="s">
        <v>144</v>
      </c>
      <c r="C116" s="6"/>
      <c r="D116" s="6"/>
      <c r="E116" s="6"/>
      <c r="F116" s="6"/>
      <c r="G116" s="7"/>
      <c r="H116" s="114">
        <v>0.0165</v>
      </c>
      <c r="I116" s="99">
        <f t="shared" ref="I116:I118" si="8">ROUND($I$126*H116,2)</f>
        <v>70.66</v>
      </c>
    </row>
    <row r="117" ht="15.75" customHeight="1" spans="1:9">
      <c r="A117" s="71" t="s">
        <v>145</v>
      </c>
      <c r="B117" s="62" t="s">
        <v>146</v>
      </c>
      <c r="C117" s="6"/>
      <c r="D117" s="6"/>
      <c r="E117" s="6"/>
      <c r="F117" s="6"/>
      <c r="G117" s="7"/>
      <c r="H117" s="116">
        <v>0.076</v>
      </c>
      <c r="I117" s="99">
        <f t="shared" si="8"/>
        <v>325.47</v>
      </c>
    </row>
    <row r="118" ht="15.75" customHeight="1" spans="1:9">
      <c r="A118" s="71" t="s">
        <v>147</v>
      </c>
      <c r="B118" s="62" t="s">
        <v>148</v>
      </c>
      <c r="C118" s="6"/>
      <c r="D118" s="6"/>
      <c r="E118" s="6"/>
      <c r="F118" s="6"/>
      <c r="G118" s="7"/>
      <c r="H118" s="117">
        <v>0.05</v>
      </c>
      <c r="I118" s="99">
        <f t="shared" si="8"/>
        <v>214.12</v>
      </c>
    </row>
    <row r="119" ht="15.75" customHeight="1" spans="1:9">
      <c r="A119" s="60" t="s">
        <v>149</v>
      </c>
      <c r="B119" s="6"/>
      <c r="C119" s="6"/>
      <c r="D119" s="6"/>
      <c r="E119" s="6"/>
      <c r="F119" s="6"/>
      <c r="G119" s="7"/>
      <c r="H119" s="118">
        <f t="shared" ref="H119:I119" si="9">SUM(H113:H118)</f>
        <v>0.2925</v>
      </c>
      <c r="I119" s="98">
        <f t="shared" si="9"/>
        <v>1103.06</v>
      </c>
    </row>
    <row r="120" ht="15.75" customHeight="1" spans="1:9">
      <c r="A120" s="63"/>
      <c r="B120" s="133"/>
      <c r="I120" s="90"/>
    </row>
    <row r="121" ht="15.75" customHeight="1" spans="1:9">
      <c r="A121" s="119" t="s">
        <v>150</v>
      </c>
      <c r="B121" s="120" t="s">
        <v>151</v>
      </c>
      <c r="H121" s="121">
        <f>SUM(H116+H117+H118)</f>
        <v>0.1425</v>
      </c>
      <c r="I121" s="129"/>
    </row>
    <row r="122" ht="15.75" customHeight="1" spans="1:9">
      <c r="A122" s="119"/>
      <c r="B122" s="120">
        <v>100</v>
      </c>
      <c r="H122" s="121"/>
      <c r="I122" s="129"/>
    </row>
    <row r="123" ht="15.75" customHeight="1" spans="1:9">
      <c r="A123" s="122"/>
      <c r="B123" s="120"/>
      <c r="C123" s="120"/>
      <c r="D123" s="120"/>
      <c r="E123" s="120"/>
      <c r="F123" s="120"/>
      <c r="G123" s="120"/>
      <c r="H123" s="121"/>
      <c r="I123" s="129"/>
    </row>
    <row r="124" ht="15.75" customHeight="1" spans="1:9">
      <c r="A124" s="119" t="s">
        <v>152</v>
      </c>
      <c r="B124" s="120" t="s">
        <v>153</v>
      </c>
      <c r="H124" s="121"/>
      <c r="I124" s="129">
        <f>I110+I113+I114</f>
        <v>3672.21</v>
      </c>
    </row>
    <row r="125" ht="15.75" customHeight="1" spans="1:9">
      <c r="A125" s="119"/>
      <c r="B125" s="120"/>
      <c r="C125" s="120"/>
      <c r="D125" s="120"/>
      <c r="E125" s="120"/>
      <c r="F125" s="120"/>
      <c r="G125" s="120"/>
      <c r="H125" s="121"/>
      <c r="I125" s="129"/>
    </row>
    <row r="126" ht="15.75" customHeight="1" spans="1:9">
      <c r="A126" s="119" t="s">
        <v>154</v>
      </c>
      <c r="B126" s="120" t="s">
        <v>155</v>
      </c>
      <c r="H126" s="121"/>
      <c r="I126" s="129">
        <f>ROUND(I124/(1-H121),2)</f>
        <v>4282.46</v>
      </c>
    </row>
    <row r="127" ht="15.75" customHeight="1" spans="1:9">
      <c r="A127" s="119"/>
      <c r="B127" s="120"/>
      <c r="C127" s="120"/>
      <c r="D127" s="120"/>
      <c r="E127" s="120"/>
      <c r="F127" s="120"/>
      <c r="G127" s="120"/>
      <c r="H127" s="121"/>
      <c r="I127" s="129"/>
    </row>
    <row r="128" ht="15.75" customHeight="1" spans="1:9">
      <c r="A128" s="119"/>
      <c r="B128" s="120" t="s">
        <v>156</v>
      </c>
      <c r="H128" s="121"/>
      <c r="I128" s="129">
        <f>I126-I124</f>
        <v>610.25</v>
      </c>
    </row>
    <row r="129" ht="15.75" customHeight="1" spans="1:9">
      <c r="A129" s="63"/>
      <c r="B129" s="135"/>
      <c r="C129" s="135"/>
      <c r="D129" s="135"/>
      <c r="E129" s="135"/>
      <c r="F129" s="135"/>
      <c r="G129" s="135"/>
      <c r="H129" s="135"/>
      <c r="I129" s="145"/>
    </row>
    <row r="130" ht="15.75" customHeight="1" spans="1:9">
      <c r="A130" s="60" t="s">
        <v>157</v>
      </c>
      <c r="B130" s="6"/>
      <c r="C130" s="6"/>
      <c r="D130" s="6"/>
      <c r="E130" s="6"/>
      <c r="F130" s="6"/>
      <c r="G130" s="6"/>
      <c r="H130" s="6"/>
      <c r="I130" s="7"/>
    </row>
    <row r="131" ht="15.75" customHeight="1" spans="1:9">
      <c r="A131" s="60" t="s">
        <v>158</v>
      </c>
      <c r="B131" s="6"/>
      <c r="C131" s="6"/>
      <c r="D131" s="6"/>
      <c r="E131" s="6"/>
      <c r="F131" s="6"/>
      <c r="G131" s="6"/>
      <c r="H131" s="7"/>
      <c r="I131" s="72" t="s">
        <v>50</v>
      </c>
    </row>
    <row r="132" ht="15.75" customHeight="1" spans="1:9">
      <c r="A132" s="61" t="s">
        <v>22</v>
      </c>
      <c r="B132" s="62" t="str">
        <f>A21</f>
        <v>MÓDULO 1 - COMPOSIÇÃO DA REMUNERAÇÃO</v>
      </c>
      <c r="C132" s="6"/>
      <c r="D132" s="6"/>
      <c r="E132" s="6"/>
      <c r="F132" s="6"/>
      <c r="G132" s="6"/>
      <c r="H132" s="7"/>
      <c r="I132" s="149">
        <f>I29</f>
        <v>1351.36</v>
      </c>
    </row>
    <row r="133" ht="15.75" customHeight="1" spans="1:9">
      <c r="A133" s="61" t="s">
        <v>24</v>
      </c>
      <c r="B133" s="62" t="str">
        <f>A31</f>
        <v>MÓDULO 2 – ENCARGOS E BENEFÍCIOS ANUAIS, MENSAIS E DIÁRIOS</v>
      </c>
      <c r="C133" s="6"/>
      <c r="D133" s="6"/>
      <c r="E133" s="6"/>
      <c r="F133" s="6"/>
      <c r="G133" s="6"/>
      <c r="H133" s="7"/>
      <c r="I133" s="149">
        <f>I62</f>
        <v>1462.63</v>
      </c>
    </row>
    <row r="134" ht="15.75" customHeight="1" spans="1:9">
      <c r="A134" s="61" t="s">
        <v>27</v>
      </c>
      <c r="B134" s="62" t="str">
        <f>A66</f>
        <v>MÓDULO 3 – PROVISÃO PARA RESCISÃO</v>
      </c>
      <c r="C134" s="6"/>
      <c r="D134" s="6"/>
      <c r="E134" s="6"/>
      <c r="F134" s="6"/>
      <c r="G134" s="6"/>
      <c r="H134" s="7"/>
      <c r="I134" s="149">
        <f>I73</f>
        <v>201.48</v>
      </c>
    </row>
    <row r="135" ht="15.75" customHeight="1" spans="1:9">
      <c r="A135" s="61" t="s">
        <v>30</v>
      </c>
      <c r="B135" s="62" t="str">
        <f>A78</f>
        <v>MÓDULO 4 – CUSTO DE REPOSIÇÃO DO PROFISSIONAL AUSENTE</v>
      </c>
      <c r="C135" s="6"/>
      <c r="D135" s="6"/>
      <c r="E135" s="6"/>
      <c r="F135" s="6"/>
      <c r="G135" s="6"/>
      <c r="H135" s="7"/>
      <c r="I135" s="149">
        <f>I96</f>
        <v>57.89</v>
      </c>
    </row>
    <row r="136" ht="15.75" customHeight="1" spans="1:9">
      <c r="A136" s="61" t="s">
        <v>55</v>
      </c>
      <c r="B136" s="62" t="str">
        <f>A98</f>
        <v>MÓDULO 5 – INSUMOS DIVERSOS</v>
      </c>
      <c r="C136" s="6"/>
      <c r="D136" s="6"/>
      <c r="E136" s="6"/>
      <c r="F136" s="6"/>
      <c r="G136" s="6"/>
      <c r="H136" s="7"/>
      <c r="I136" s="149">
        <f>I104</f>
        <v>106.04</v>
      </c>
    </row>
    <row r="137" ht="15.75" customHeight="1" spans="1:9">
      <c r="A137" s="60" t="s">
        <v>159</v>
      </c>
      <c r="B137" s="6"/>
      <c r="C137" s="6"/>
      <c r="D137" s="6"/>
      <c r="E137" s="6"/>
      <c r="F137" s="6"/>
      <c r="G137" s="6"/>
      <c r="H137" s="7"/>
      <c r="I137" s="98">
        <f>SUM(I132:I136)</f>
        <v>3179.4</v>
      </c>
    </row>
    <row r="138" ht="15.75" customHeight="1" spans="1:9">
      <c r="A138" s="61" t="s">
        <v>57</v>
      </c>
      <c r="B138" s="62" t="str">
        <f>A111</f>
        <v>MÓDULO 6 – CUSTOS INDIRETOS, TRIBUTOS E LUCRO</v>
      </c>
      <c r="C138" s="6"/>
      <c r="D138" s="6"/>
      <c r="E138" s="6"/>
      <c r="F138" s="6"/>
      <c r="G138" s="6"/>
      <c r="H138" s="7"/>
      <c r="I138" s="149">
        <f>I119</f>
        <v>1103.06</v>
      </c>
    </row>
    <row r="139" ht="15.75" customHeight="1" spans="1:9">
      <c r="A139" s="60" t="s">
        <v>160</v>
      </c>
      <c r="B139" s="6"/>
      <c r="C139" s="6"/>
      <c r="D139" s="6"/>
      <c r="E139" s="6"/>
      <c r="F139" s="6"/>
      <c r="G139" s="6"/>
      <c r="H139" s="7"/>
      <c r="I139" s="98">
        <f>SUM(I137:I138)</f>
        <v>4282.46</v>
      </c>
    </row>
    <row r="140" ht="15.75" customHeight="1" spans="9:9">
      <c r="I140" s="132"/>
    </row>
    <row r="141" ht="15.75" customHeight="1" spans="1:9">
      <c r="A141" s="136"/>
      <c r="B141" s="140" t="s">
        <v>161</v>
      </c>
      <c r="C141" s="6"/>
      <c r="D141" s="6"/>
      <c r="E141" s="6"/>
      <c r="F141" s="6"/>
      <c r="G141" s="7"/>
      <c r="H141" s="136"/>
      <c r="I141" s="3"/>
    </row>
    <row r="142" ht="52.5" customHeight="1" spans="1:9">
      <c r="A142" s="3"/>
      <c r="B142" s="141" t="s">
        <v>162</v>
      </c>
      <c r="C142" s="141" t="s">
        <v>163</v>
      </c>
      <c r="D142" s="141" t="s">
        <v>164</v>
      </c>
      <c r="E142" s="141" t="s">
        <v>165</v>
      </c>
      <c r="F142" s="141" t="s">
        <v>166</v>
      </c>
      <c r="G142" s="141" t="s">
        <v>167</v>
      </c>
      <c r="I142" s="3"/>
    </row>
    <row r="143" ht="15.75" customHeight="1" spans="1:9">
      <c r="A143" s="3"/>
      <c r="B143" s="142">
        <v>37139</v>
      </c>
      <c r="C143" s="143">
        <v>2700</v>
      </c>
      <c r="D143" s="144">
        <f>I139</f>
        <v>4282.46</v>
      </c>
      <c r="E143" s="144">
        <f>ROUND(D143/C143,2)</f>
        <v>1.59</v>
      </c>
      <c r="F143" s="144">
        <f>E143*I9</f>
        <v>9.54</v>
      </c>
      <c r="G143" s="144">
        <f>F143*C143</f>
        <v>25758</v>
      </c>
      <c r="I143" s="3"/>
    </row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5">
    <mergeCell ref="A1:I1"/>
    <mergeCell ref="A2:I2"/>
    <mergeCell ref="A3:G3"/>
    <mergeCell ref="H3:I3"/>
    <mergeCell ref="A4:I4"/>
    <mergeCell ref="A5:I5"/>
    <mergeCell ref="B6:H6"/>
    <mergeCell ref="B7:H7"/>
    <mergeCell ref="B8:H8"/>
    <mergeCell ref="B9:H9"/>
    <mergeCell ref="A10:I10"/>
    <mergeCell ref="A11:I11"/>
    <mergeCell ref="A12:B12"/>
    <mergeCell ref="C12:D12"/>
    <mergeCell ref="E12:I12"/>
    <mergeCell ref="A13:B13"/>
    <mergeCell ref="C13:D13"/>
    <mergeCell ref="E13:I13"/>
    <mergeCell ref="A14:I14"/>
    <mergeCell ref="B15:H15"/>
    <mergeCell ref="B16:H16"/>
    <mergeCell ref="B17:H17"/>
    <mergeCell ref="B18:H18"/>
    <mergeCell ref="B19:H19"/>
    <mergeCell ref="A20:I20"/>
    <mergeCell ref="A21:I21"/>
    <mergeCell ref="B22:G22"/>
    <mergeCell ref="B23:G23"/>
    <mergeCell ref="B24:G24"/>
    <mergeCell ref="B25:G25"/>
    <mergeCell ref="B26:G26"/>
    <mergeCell ref="B27:G27"/>
    <mergeCell ref="B28:G28"/>
    <mergeCell ref="A29:H29"/>
    <mergeCell ref="A30:I30"/>
    <mergeCell ref="A31:I31"/>
    <mergeCell ref="A32:G32"/>
    <mergeCell ref="B33:G33"/>
    <mergeCell ref="B34:G34"/>
    <mergeCell ref="A35:G35"/>
    <mergeCell ref="G36:H36"/>
    <mergeCell ref="G37:H37"/>
    <mergeCell ref="G38:H38"/>
    <mergeCell ref="A39:G39"/>
    <mergeCell ref="B40:G40"/>
    <mergeCell ref="B41:G41"/>
    <mergeCell ref="B42:G42"/>
    <mergeCell ref="B43:G43"/>
    <mergeCell ref="B44:G44"/>
    <mergeCell ref="B45:G45"/>
    <mergeCell ref="B46:G46"/>
    <mergeCell ref="B47:G47"/>
    <mergeCell ref="A48:G48"/>
    <mergeCell ref="A49:I49"/>
    <mergeCell ref="A50:G50"/>
    <mergeCell ref="B51:G51"/>
    <mergeCell ref="B52:G52"/>
    <mergeCell ref="B53:G53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G63:H63"/>
    <mergeCell ref="G64:H64"/>
    <mergeCell ref="G65:H65"/>
    <mergeCell ref="A66:I66"/>
    <mergeCell ref="B67:G67"/>
    <mergeCell ref="B68:G68"/>
    <mergeCell ref="B69:G69"/>
    <mergeCell ref="B70:G70"/>
    <mergeCell ref="B71:G71"/>
    <mergeCell ref="B72:G72"/>
    <mergeCell ref="A73:G73"/>
    <mergeCell ref="G74:H74"/>
    <mergeCell ref="G75:H75"/>
    <mergeCell ref="G76:H76"/>
    <mergeCell ref="G77:H77"/>
    <mergeCell ref="A78:I78"/>
    <mergeCell ref="A79:G79"/>
    <mergeCell ref="B80:G80"/>
    <mergeCell ref="B81:G81"/>
    <mergeCell ref="B82:G82"/>
    <mergeCell ref="B83:G83"/>
    <mergeCell ref="B84:G84"/>
    <mergeCell ref="B85:G85"/>
    <mergeCell ref="A86:G86"/>
    <mergeCell ref="A87:I87"/>
    <mergeCell ref="A88:G88"/>
    <mergeCell ref="B89:G89"/>
    <mergeCell ref="A90:G90"/>
    <mergeCell ref="A91:I91"/>
    <mergeCell ref="A92:I92"/>
    <mergeCell ref="A93:H93"/>
    <mergeCell ref="B94:H94"/>
    <mergeCell ref="B95:H95"/>
    <mergeCell ref="A96:H96"/>
    <mergeCell ref="A97:I97"/>
    <mergeCell ref="A98:I98"/>
    <mergeCell ref="B99:G99"/>
    <mergeCell ref="B100:G100"/>
    <mergeCell ref="B101:G101"/>
    <mergeCell ref="B102:G102"/>
    <mergeCell ref="B103:G103"/>
    <mergeCell ref="A104:G104"/>
    <mergeCell ref="G105:H105"/>
    <mergeCell ref="G106:H106"/>
    <mergeCell ref="G107:H107"/>
    <mergeCell ref="G108:H108"/>
    <mergeCell ref="G109:H109"/>
    <mergeCell ref="G110:H110"/>
    <mergeCell ref="A111:I111"/>
    <mergeCell ref="B112:G112"/>
    <mergeCell ref="B113:G113"/>
    <mergeCell ref="B114:G114"/>
    <mergeCell ref="B115:G115"/>
    <mergeCell ref="B116:G116"/>
    <mergeCell ref="B117:G117"/>
    <mergeCell ref="B118:G118"/>
    <mergeCell ref="A119:G119"/>
    <mergeCell ref="B120:I120"/>
    <mergeCell ref="B121:G121"/>
    <mergeCell ref="B122:G122"/>
    <mergeCell ref="B124:G124"/>
    <mergeCell ref="B126:G126"/>
    <mergeCell ref="B128:G128"/>
    <mergeCell ref="A130:I130"/>
    <mergeCell ref="A131:H131"/>
    <mergeCell ref="B132:H132"/>
    <mergeCell ref="B133:H133"/>
    <mergeCell ref="B134:H134"/>
    <mergeCell ref="B135:H135"/>
    <mergeCell ref="B136:H136"/>
    <mergeCell ref="A137:H137"/>
    <mergeCell ref="B138:H138"/>
    <mergeCell ref="A139:H139"/>
    <mergeCell ref="B141:G141"/>
    <mergeCell ref="A36:F38"/>
    <mergeCell ref="A63:F65"/>
    <mergeCell ref="A74:F77"/>
    <mergeCell ref="A105:F110"/>
  </mergeCells>
  <pageMargins left="0.31496062992126" right="0.31496062992126" top="0.31496062992126" bottom="0.31496062992126" header="0" footer="0"/>
  <pageSetup paperSize="9" scale="6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0"/>
  <sheetViews>
    <sheetView view="pageBreakPreview" zoomScaleNormal="100" workbookViewId="0">
      <selection activeCell="A129" sqref="A129:G129"/>
    </sheetView>
  </sheetViews>
  <sheetFormatPr defaultColWidth="14.4285714285714" defaultRowHeight="15" customHeight="1"/>
  <cols>
    <col min="1" max="1" width="7.42857142857143" customWidth="1"/>
    <col min="2" max="2" width="10.8571428571429" customWidth="1"/>
    <col min="3" max="4" width="14.8571428571429" customWidth="1"/>
    <col min="5" max="5" width="12.4285714285714" customWidth="1"/>
    <col min="6" max="6" width="10.4285714285714" customWidth="1"/>
    <col min="7" max="7" width="14.7142857142857" customWidth="1"/>
    <col min="8" max="8" width="17.2857142857143" customWidth="1"/>
    <col min="9" max="9" width="28.5714285714286" customWidth="1"/>
    <col min="10" max="10" width="7.14285714285714" customWidth="1"/>
  </cols>
  <sheetData>
    <row r="1" spans="1:9">
      <c r="A1" s="55" t="s">
        <v>168</v>
      </c>
      <c r="B1" s="6"/>
      <c r="C1" s="6"/>
      <c r="D1" s="6"/>
      <c r="E1" s="6"/>
      <c r="F1" s="6"/>
      <c r="G1" s="6"/>
      <c r="H1" s="6"/>
      <c r="I1" s="7"/>
    </row>
    <row r="2" spans="1:9">
      <c r="A2" s="58"/>
      <c r="B2" s="59"/>
      <c r="C2" s="59"/>
      <c r="D2" s="59"/>
      <c r="E2" s="59"/>
      <c r="F2" s="59"/>
      <c r="G2" s="59"/>
      <c r="H2" s="59"/>
      <c r="I2" s="91"/>
    </row>
    <row r="3" spans="1:9">
      <c r="A3" s="55" t="s">
        <v>19</v>
      </c>
      <c r="B3" s="6"/>
      <c r="C3" s="6"/>
      <c r="D3" s="6"/>
      <c r="E3" s="6"/>
      <c r="F3" s="6"/>
      <c r="G3" s="7"/>
      <c r="H3" s="57" t="s">
        <v>20</v>
      </c>
      <c r="I3" s="7"/>
    </row>
    <row r="4" spans="1:9">
      <c r="A4" s="58"/>
      <c r="B4" s="59"/>
      <c r="C4" s="59"/>
      <c r="D4" s="59"/>
      <c r="E4" s="59"/>
      <c r="F4" s="59"/>
      <c r="G4" s="59"/>
      <c r="H4" s="59"/>
      <c r="I4" s="91"/>
    </row>
    <row r="5" spans="1:9">
      <c r="A5" s="60" t="s">
        <v>21</v>
      </c>
      <c r="B5" s="6"/>
      <c r="C5" s="6"/>
      <c r="D5" s="6"/>
      <c r="E5" s="6"/>
      <c r="F5" s="6"/>
      <c r="G5" s="6"/>
      <c r="H5" s="6"/>
      <c r="I5" s="7"/>
    </row>
    <row r="6" spans="1:9">
      <c r="A6" s="61" t="s">
        <v>22</v>
      </c>
      <c r="B6" s="62" t="s">
        <v>23</v>
      </c>
      <c r="C6" s="6"/>
      <c r="D6" s="6"/>
      <c r="E6" s="6"/>
      <c r="F6" s="6"/>
      <c r="G6" s="6"/>
      <c r="H6" s="7"/>
      <c r="I6" s="92"/>
    </row>
    <row r="7" spans="1:9">
      <c r="A7" s="61" t="s">
        <v>24</v>
      </c>
      <c r="B7" s="62" t="s">
        <v>25</v>
      </c>
      <c r="C7" s="6"/>
      <c r="D7" s="6"/>
      <c r="E7" s="6"/>
      <c r="F7" s="6"/>
      <c r="G7" s="6"/>
      <c r="H7" s="7"/>
      <c r="I7" s="61" t="s">
        <v>26</v>
      </c>
    </row>
    <row r="8" spans="1:9">
      <c r="A8" s="61" t="s">
        <v>27</v>
      </c>
      <c r="B8" s="62" t="s">
        <v>28</v>
      </c>
      <c r="C8" s="6"/>
      <c r="D8" s="6"/>
      <c r="E8" s="6"/>
      <c r="F8" s="6"/>
      <c r="G8" s="6"/>
      <c r="H8" s="7"/>
      <c r="I8" s="61" t="s">
        <v>29</v>
      </c>
    </row>
    <row r="9" spans="1:9">
      <c r="A9" s="61" t="s">
        <v>30</v>
      </c>
      <c r="B9" s="62" t="s">
        <v>31</v>
      </c>
      <c r="C9" s="6"/>
      <c r="D9" s="6"/>
      <c r="E9" s="6"/>
      <c r="F9" s="6"/>
      <c r="G9" s="6"/>
      <c r="H9" s="7"/>
      <c r="I9" s="61">
        <v>6</v>
      </c>
    </row>
    <row r="10" spans="1:9">
      <c r="A10" s="63"/>
      <c r="I10" s="90"/>
    </row>
    <row r="11" ht="12.75" customHeight="1" spans="1:9">
      <c r="A11" s="60" t="s">
        <v>32</v>
      </c>
      <c r="B11" s="6"/>
      <c r="C11" s="6"/>
      <c r="D11" s="6"/>
      <c r="E11" s="6"/>
      <c r="F11" s="6"/>
      <c r="G11" s="6"/>
      <c r="H11" s="6"/>
      <c r="I11" s="7"/>
    </row>
    <row r="12" spans="1:9">
      <c r="A12" s="57" t="s">
        <v>33</v>
      </c>
      <c r="B12" s="7"/>
      <c r="C12" s="57" t="s">
        <v>34</v>
      </c>
      <c r="D12" s="7"/>
      <c r="E12" s="57" t="s">
        <v>35</v>
      </c>
      <c r="F12" s="6"/>
      <c r="G12" s="6"/>
      <c r="H12" s="6"/>
      <c r="I12" s="7"/>
    </row>
    <row r="13" spans="1:9">
      <c r="A13" s="64" t="s">
        <v>36</v>
      </c>
      <c r="B13" s="65"/>
      <c r="C13" s="66" t="s">
        <v>10</v>
      </c>
      <c r="D13" s="67"/>
      <c r="E13" s="57">
        <f>ROUNDUP(B143/C143,0)</f>
        <v>12</v>
      </c>
      <c r="F13" s="6"/>
      <c r="G13" s="6"/>
      <c r="H13" s="6"/>
      <c r="I13" s="7"/>
    </row>
    <row r="14" spans="1:10">
      <c r="A14" s="60" t="s">
        <v>37</v>
      </c>
      <c r="B14" s="6"/>
      <c r="C14" s="6"/>
      <c r="D14" s="6"/>
      <c r="E14" s="6"/>
      <c r="F14" s="6"/>
      <c r="G14" s="6"/>
      <c r="H14" s="6"/>
      <c r="I14" s="7"/>
      <c r="J14" s="133"/>
    </row>
    <row r="15" spans="1:9">
      <c r="A15" s="61">
        <v>1</v>
      </c>
      <c r="B15" s="62" t="s">
        <v>38</v>
      </c>
      <c r="C15" s="6"/>
      <c r="D15" s="6"/>
      <c r="E15" s="6"/>
      <c r="F15" s="6"/>
      <c r="G15" s="6"/>
      <c r="H15" s="7"/>
      <c r="I15" s="61" t="s">
        <v>169</v>
      </c>
    </row>
    <row r="16" spans="1:9">
      <c r="A16" s="61">
        <v>2</v>
      </c>
      <c r="B16" s="62" t="s">
        <v>40</v>
      </c>
      <c r="C16" s="6"/>
      <c r="D16" s="6"/>
      <c r="E16" s="6"/>
      <c r="F16" s="6"/>
      <c r="G16" s="6"/>
      <c r="H16" s="7"/>
      <c r="I16" s="61" t="s">
        <v>41</v>
      </c>
    </row>
    <row r="17" spans="1:9">
      <c r="A17" s="61">
        <v>3</v>
      </c>
      <c r="B17" s="62" t="s">
        <v>42</v>
      </c>
      <c r="C17" s="6"/>
      <c r="D17" s="6"/>
      <c r="E17" s="6"/>
      <c r="F17" s="6"/>
      <c r="G17" s="6"/>
      <c r="H17" s="7"/>
      <c r="I17" s="134">
        <v>1351.36</v>
      </c>
    </row>
    <row r="18" ht="38.25" spans="1:9">
      <c r="A18" s="68">
        <v>4</v>
      </c>
      <c r="B18" s="69" t="s">
        <v>43</v>
      </c>
      <c r="C18" s="6"/>
      <c r="D18" s="6"/>
      <c r="E18" s="6"/>
      <c r="F18" s="6"/>
      <c r="G18" s="6"/>
      <c r="H18" s="7"/>
      <c r="I18" s="95" t="s">
        <v>44</v>
      </c>
    </row>
    <row r="19" spans="1:9">
      <c r="A19" s="61">
        <v>5</v>
      </c>
      <c r="B19" s="62" t="s">
        <v>45</v>
      </c>
      <c r="C19" s="6"/>
      <c r="D19" s="6"/>
      <c r="E19" s="6"/>
      <c r="F19" s="6"/>
      <c r="G19" s="6"/>
      <c r="H19" s="7"/>
      <c r="I19" s="92" t="s">
        <v>46</v>
      </c>
    </row>
    <row r="20" spans="1:9">
      <c r="A20" s="70"/>
      <c r="B20" s="6"/>
      <c r="C20" s="6"/>
      <c r="D20" s="6"/>
      <c r="E20" s="6"/>
      <c r="F20" s="6"/>
      <c r="G20" s="6"/>
      <c r="H20" s="6"/>
      <c r="I20" s="7"/>
    </row>
    <row r="21" ht="15.75" customHeight="1" spans="1:9">
      <c r="A21" s="60" t="s">
        <v>47</v>
      </c>
      <c r="B21" s="6"/>
      <c r="C21" s="6"/>
      <c r="D21" s="6"/>
      <c r="E21" s="6"/>
      <c r="F21" s="6"/>
      <c r="G21" s="6"/>
      <c r="H21" s="6"/>
      <c r="I21" s="7"/>
    </row>
    <row r="22" ht="15.75" customHeight="1" spans="1:9">
      <c r="A22" s="71">
        <v>1</v>
      </c>
      <c r="B22" s="60" t="s">
        <v>48</v>
      </c>
      <c r="C22" s="6"/>
      <c r="D22" s="6"/>
      <c r="E22" s="6"/>
      <c r="F22" s="6"/>
      <c r="G22" s="7"/>
      <c r="H22" s="72" t="s">
        <v>49</v>
      </c>
      <c r="I22" s="72" t="s">
        <v>50</v>
      </c>
    </row>
    <row r="23" ht="15.75" customHeight="1" spans="1:9">
      <c r="A23" s="71" t="s">
        <v>22</v>
      </c>
      <c r="B23" s="62" t="s">
        <v>51</v>
      </c>
      <c r="C23" s="6"/>
      <c r="D23" s="6"/>
      <c r="E23" s="6"/>
      <c r="F23" s="6"/>
      <c r="G23" s="7"/>
      <c r="H23" s="73"/>
      <c r="I23" s="96">
        <f>I17</f>
        <v>1351.36</v>
      </c>
    </row>
    <row r="24" ht="15.75" customHeight="1" spans="1:9">
      <c r="A24" s="71" t="s">
        <v>24</v>
      </c>
      <c r="B24" s="62" t="s">
        <v>52</v>
      </c>
      <c r="C24" s="6"/>
      <c r="D24" s="6"/>
      <c r="E24" s="6"/>
      <c r="F24" s="6"/>
      <c r="G24" s="7"/>
      <c r="H24" s="74"/>
      <c r="I24" s="97">
        <v>0</v>
      </c>
    </row>
    <row r="25" ht="15.75" customHeight="1" spans="1:9">
      <c r="A25" s="71" t="s">
        <v>27</v>
      </c>
      <c r="B25" s="62" t="s">
        <v>53</v>
      </c>
      <c r="C25" s="6"/>
      <c r="D25" s="6"/>
      <c r="E25" s="6"/>
      <c r="F25" s="6"/>
      <c r="G25" s="7"/>
      <c r="H25" s="74"/>
      <c r="I25" s="96">
        <v>0</v>
      </c>
    </row>
    <row r="26" ht="15.75" customHeight="1" spans="1:9">
      <c r="A26" s="71" t="s">
        <v>30</v>
      </c>
      <c r="B26" s="62" t="s">
        <v>54</v>
      </c>
      <c r="C26" s="6"/>
      <c r="D26" s="6"/>
      <c r="E26" s="6"/>
      <c r="F26" s="6"/>
      <c r="G26" s="7"/>
      <c r="H26" s="74"/>
      <c r="I26" s="96">
        <v>0</v>
      </c>
    </row>
    <row r="27" ht="15.75" customHeight="1" spans="1:9">
      <c r="A27" s="71" t="s">
        <v>55</v>
      </c>
      <c r="B27" s="62" t="s">
        <v>56</v>
      </c>
      <c r="C27" s="6"/>
      <c r="D27" s="6"/>
      <c r="E27" s="6"/>
      <c r="F27" s="6"/>
      <c r="G27" s="7"/>
      <c r="H27" s="74"/>
      <c r="I27" s="96">
        <v>0</v>
      </c>
    </row>
    <row r="28" ht="15.75" customHeight="1" spans="1:9">
      <c r="A28" s="71" t="s">
        <v>57</v>
      </c>
      <c r="B28" s="62" t="s">
        <v>58</v>
      </c>
      <c r="C28" s="6"/>
      <c r="D28" s="6"/>
      <c r="E28" s="6"/>
      <c r="F28" s="6"/>
      <c r="G28" s="7"/>
      <c r="H28" s="74"/>
      <c r="I28" s="96">
        <v>0</v>
      </c>
    </row>
    <row r="29" ht="15.75" customHeight="1" spans="1:9">
      <c r="A29" s="60" t="s">
        <v>59</v>
      </c>
      <c r="B29" s="6"/>
      <c r="C29" s="6"/>
      <c r="D29" s="6"/>
      <c r="E29" s="6"/>
      <c r="F29" s="6"/>
      <c r="G29" s="6"/>
      <c r="H29" s="7"/>
      <c r="I29" s="98">
        <f>SUM(I23:I28)</f>
        <v>1351.36</v>
      </c>
    </row>
    <row r="30" ht="15.75" customHeight="1" spans="1:9">
      <c r="A30" s="56"/>
      <c r="I30" s="90"/>
    </row>
    <row r="31" ht="15.75" customHeight="1" spans="1:9">
      <c r="A31" s="60" t="s">
        <v>60</v>
      </c>
      <c r="B31" s="6"/>
      <c r="C31" s="6"/>
      <c r="D31" s="6"/>
      <c r="E31" s="6"/>
      <c r="F31" s="6"/>
      <c r="G31" s="6"/>
      <c r="H31" s="6"/>
      <c r="I31" s="7"/>
    </row>
    <row r="32" ht="15.75" customHeight="1" spans="1:9">
      <c r="A32" s="60" t="s">
        <v>61</v>
      </c>
      <c r="B32" s="6"/>
      <c r="C32" s="6"/>
      <c r="D32" s="6"/>
      <c r="E32" s="6"/>
      <c r="F32" s="6"/>
      <c r="G32" s="7"/>
      <c r="H32" s="72" t="s">
        <v>49</v>
      </c>
      <c r="I32" s="72" t="s">
        <v>50</v>
      </c>
    </row>
    <row r="33" ht="15.75" customHeight="1" spans="1:9">
      <c r="A33" s="71" t="s">
        <v>22</v>
      </c>
      <c r="B33" s="62" t="s">
        <v>62</v>
      </c>
      <c r="C33" s="6"/>
      <c r="D33" s="6"/>
      <c r="E33" s="6"/>
      <c r="F33" s="6"/>
      <c r="G33" s="7"/>
      <c r="H33" s="74">
        <f>ROUND(1/12,4)</f>
        <v>0.0833</v>
      </c>
      <c r="I33" s="99">
        <f>ROUND(I29*H33,2)</f>
        <v>112.57</v>
      </c>
    </row>
    <row r="34" ht="15.75" customHeight="1" spans="1:9">
      <c r="A34" s="71" t="s">
        <v>24</v>
      </c>
      <c r="B34" s="62" t="s">
        <v>63</v>
      </c>
      <c r="C34" s="6"/>
      <c r="D34" s="6"/>
      <c r="E34" s="6"/>
      <c r="F34" s="6"/>
      <c r="G34" s="7"/>
      <c r="H34" s="74">
        <v>0.121</v>
      </c>
      <c r="I34" s="99">
        <f>ROUND(I29*H34,2)</f>
        <v>163.51</v>
      </c>
    </row>
    <row r="35" ht="15.75" customHeight="1" spans="1:9">
      <c r="A35" s="60" t="s">
        <v>64</v>
      </c>
      <c r="B35" s="6"/>
      <c r="C35" s="6"/>
      <c r="D35" s="6"/>
      <c r="E35" s="6"/>
      <c r="F35" s="6"/>
      <c r="G35" s="7"/>
      <c r="H35" s="75">
        <f t="shared" ref="H35:I35" si="0">SUM(H33:H34)</f>
        <v>0.2043</v>
      </c>
      <c r="I35" s="98">
        <f t="shared" si="0"/>
        <v>276.08</v>
      </c>
    </row>
    <row r="36" ht="15.75" customHeight="1" spans="1:9">
      <c r="A36" s="76" t="s">
        <v>65</v>
      </c>
      <c r="B36" s="77"/>
      <c r="C36" s="77"/>
      <c r="D36" s="77"/>
      <c r="E36" s="77"/>
      <c r="F36" s="77"/>
      <c r="G36" s="78" t="s">
        <v>66</v>
      </c>
      <c r="H36" s="6"/>
      <c r="I36" s="100">
        <f>I29</f>
        <v>1351.36</v>
      </c>
    </row>
    <row r="37" ht="15.75" customHeight="1" spans="1:9">
      <c r="A37" s="79"/>
      <c r="F37" s="80"/>
      <c r="G37" s="78" t="s">
        <v>67</v>
      </c>
      <c r="H37" s="6"/>
      <c r="I37" s="100">
        <f>I35</f>
        <v>276.08</v>
      </c>
    </row>
    <row r="38" ht="15.75" customHeight="1" spans="1:9">
      <c r="A38" s="81"/>
      <c r="B38" s="82"/>
      <c r="C38" s="82"/>
      <c r="D38" s="82"/>
      <c r="E38" s="82"/>
      <c r="F38" s="82"/>
      <c r="G38" s="83" t="s">
        <v>68</v>
      </c>
      <c r="H38" s="6"/>
      <c r="I38" s="101">
        <f>SUM(I36:I37)</f>
        <v>1627.44</v>
      </c>
    </row>
    <row r="39" ht="15.75" customHeight="1" spans="1:9">
      <c r="A39" s="60" t="s">
        <v>69</v>
      </c>
      <c r="B39" s="6"/>
      <c r="C39" s="6"/>
      <c r="D39" s="6"/>
      <c r="E39" s="6"/>
      <c r="F39" s="6"/>
      <c r="G39" s="7"/>
      <c r="H39" s="72" t="s">
        <v>49</v>
      </c>
      <c r="I39" s="72" t="s">
        <v>50</v>
      </c>
    </row>
    <row r="40" ht="15.75" customHeight="1" spans="1:9">
      <c r="A40" s="71" t="s">
        <v>22</v>
      </c>
      <c r="B40" s="62" t="s">
        <v>70</v>
      </c>
      <c r="C40" s="6"/>
      <c r="D40" s="6"/>
      <c r="E40" s="6"/>
      <c r="F40" s="6"/>
      <c r="G40" s="7"/>
      <c r="H40" s="74">
        <v>0.2</v>
      </c>
      <c r="I40" s="99">
        <f t="shared" ref="I40:I47" si="1">ROUND($I$38*H40,2)</f>
        <v>325.49</v>
      </c>
    </row>
    <row r="41" ht="15.75" customHeight="1" spans="1:9">
      <c r="A41" s="71" t="s">
        <v>24</v>
      </c>
      <c r="B41" s="62" t="s">
        <v>71</v>
      </c>
      <c r="C41" s="6"/>
      <c r="D41" s="6"/>
      <c r="E41" s="6"/>
      <c r="F41" s="6"/>
      <c r="G41" s="7"/>
      <c r="H41" s="74">
        <v>0.025</v>
      </c>
      <c r="I41" s="99">
        <f t="shared" si="1"/>
        <v>40.69</v>
      </c>
    </row>
    <row r="42" ht="15.75" customHeight="1" spans="1:9">
      <c r="A42" s="71" t="s">
        <v>27</v>
      </c>
      <c r="B42" s="62" t="s">
        <v>72</v>
      </c>
      <c r="C42" s="6"/>
      <c r="D42" s="6"/>
      <c r="E42" s="6"/>
      <c r="F42" s="6"/>
      <c r="G42" s="7"/>
      <c r="H42" s="74">
        <v>0.06</v>
      </c>
      <c r="I42" s="99">
        <f t="shared" si="1"/>
        <v>97.65</v>
      </c>
    </row>
    <row r="43" ht="15.75" customHeight="1" spans="1:9">
      <c r="A43" s="71" t="s">
        <v>30</v>
      </c>
      <c r="B43" s="62" t="s">
        <v>73</v>
      </c>
      <c r="C43" s="6"/>
      <c r="D43" s="6"/>
      <c r="E43" s="6"/>
      <c r="F43" s="6"/>
      <c r="G43" s="7"/>
      <c r="H43" s="74">
        <v>0.015</v>
      </c>
      <c r="I43" s="99">
        <f t="shared" si="1"/>
        <v>24.41</v>
      </c>
    </row>
    <row r="44" ht="15.75" customHeight="1" spans="1:9">
      <c r="A44" s="71" t="s">
        <v>55</v>
      </c>
      <c r="B44" s="62" t="s">
        <v>74</v>
      </c>
      <c r="C44" s="6"/>
      <c r="D44" s="6"/>
      <c r="E44" s="6"/>
      <c r="F44" s="6"/>
      <c r="G44" s="7"/>
      <c r="H44" s="74">
        <v>0.01</v>
      </c>
      <c r="I44" s="99">
        <f t="shared" si="1"/>
        <v>16.27</v>
      </c>
    </row>
    <row r="45" ht="15.75" customHeight="1" spans="1:9">
      <c r="A45" s="71" t="s">
        <v>57</v>
      </c>
      <c r="B45" s="62" t="s">
        <v>75</v>
      </c>
      <c r="C45" s="6"/>
      <c r="D45" s="6"/>
      <c r="E45" s="6"/>
      <c r="F45" s="6"/>
      <c r="G45" s="7"/>
      <c r="H45" s="74">
        <v>0.006</v>
      </c>
      <c r="I45" s="99">
        <f t="shared" si="1"/>
        <v>9.76</v>
      </c>
    </row>
    <row r="46" ht="15.75" customHeight="1" spans="1:9">
      <c r="A46" s="71" t="s">
        <v>76</v>
      </c>
      <c r="B46" s="62" t="s">
        <v>77</v>
      </c>
      <c r="C46" s="6"/>
      <c r="D46" s="6"/>
      <c r="E46" s="6"/>
      <c r="F46" s="6"/>
      <c r="G46" s="7"/>
      <c r="H46" s="74">
        <v>0.002</v>
      </c>
      <c r="I46" s="99">
        <f t="shared" si="1"/>
        <v>3.25</v>
      </c>
    </row>
    <row r="47" ht="15.75" customHeight="1" spans="1:9">
      <c r="A47" s="71" t="s">
        <v>78</v>
      </c>
      <c r="B47" s="62" t="s">
        <v>79</v>
      </c>
      <c r="C47" s="6"/>
      <c r="D47" s="6"/>
      <c r="E47" s="6"/>
      <c r="F47" s="6"/>
      <c r="G47" s="7"/>
      <c r="H47" s="74">
        <v>0.08</v>
      </c>
      <c r="I47" s="99">
        <f t="shared" si="1"/>
        <v>130.2</v>
      </c>
    </row>
    <row r="48" ht="15.75" customHeight="1" spans="1:9">
      <c r="A48" s="60" t="s">
        <v>80</v>
      </c>
      <c r="B48" s="6"/>
      <c r="C48" s="6"/>
      <c r="D48" s="6"/>
      <c r="E48" s="6"/>
      <c r="F48" s="6"/>
      <c r="G48" s="7"/>
      <c r="H48" s="75">
        <f t="shared" ref="H48:I48" si="2">SUM(H40:H47)</f>
        <v>0.398</v>
      </c>
      <c r="I48" s="98">
        <f t="shared" si="2"/>
        <v>647.72</v>
      </c>
    </row>
    <row r="49" ht="15.75" customHeight="1" spans="1:9">
      <c r="A49" s="84"/>
      <c r="B49" s="6"/>
      <c r="C49" s="6"/>
      <c r="D49" s="6"/>
      <c r="E49" s="6"/>
      <c r="F49" s="6"/>
      <c r="G49" s="6"/>
      <c r="H49" s="6"/>
      <c r="I49" s="7"/>
    </row>
    <row r="50" ht="15.75" customHeight="1" spans="1:9">
      <c r="A50" s="60" t="s">
        <v>81</v>
      </c>
      <c r="B50" s="6"/>
      <c r="C50" s="6"/>
      <c r="D50" s="6"/>
      <c r="E50" s="6"/>
      <c r="F50" s="6"/>
      <c r="G50" s="7"/>
      <c r="H50" s="75"/>
      <c r="I50" s="72" t="s">
        <v>50</v>
      </c>
    </row>
    <row r="51" ht="15.75" customHeight="1" spans="1:9">
      <c r="A51" s="71" t="s">
        <v>22</v>
      </c>
      <c r="B51" s="70" t="s">
        <v>82</v>
      </c>
      <c r="C51" s="6"/>
      <c r="D51" s="6"/>
      <c r="E51" s="6"/>
      <c r="F51" s="6"/>
      <c r="G51" s="7"/>
      <c r="H51" s="85">
        <v>3</v>
      </c>
      <c r="I51" s="96">
        <f>ROUND((H51*2*22)-0.06*I23,2)</f>
        <v>50.92</v>
      </c>
    </row>
    <row r="52" ht="15.75" customHeight="1" spans="1:9">
      <c r="A52" s="71" t="s">
        <v>24</v>
      </c>
      <c r="B52" s="70" t="s">
        <v>83</v>
      </c>
      <c r="C52" s="6"/>
      <c r="D52" s="6"/>
      <c r="E52" s="6"/>
      <c r="F52" s="6"/>
      <c r="G52" s="7"/>
      <c r="H52" s="61" t="s">
        <v>84</v>
      </c>
      <c r="I52" s="96">
        <v>412.05</v>
      </c>
    </row>
    <row r="53" ht="15.75" customHeight="1" spans="1:9">
      <c r="A53" s="86" t="s">
        <v>27</v>
      </c>
      <c r="B53" s="87" t="s">
        <v>85</v>
      </c>
      <c r="C53" s="6"/>
      <c r="D53" s="6"/>
      <c r="E53" s="6"/>
      <c r="F53" s="6"/>
      <c r="G53" s="7"/>
      <c r="H53" s="88" t="s">
        <v>84</v>
      </c>
      <c r="I53" s="97">
        <v>70</v>
      </c>
    </row>
    <row r="54" ht="15.75" customHeight="1" spans="1:9">
      <c r="A54" s="71" t="s">
        <v>30</v>
      </c>
      <c r="B54" s="70" t="s">
        <v>86</v>
      </c>
      <c r="C54" s="6"/>
      <c r="D54" s="6"/>
      <c r="E54" s="6"/>
      <c r="F54" s="6"/>
      <c r="G54" s="7"/>
      <c r="H54" s="61" t="s">
        <v>84</v>
      </c>
      <c r="I54" s="96">
        <f>ROUND((I23*26)*0.002/12,2)</f>
        <v>5.86</v>
      </c>
    </row>
    <row r="55" ht="15.75" customHeight="1" spans="1:9">
      <c r="A55" s="60" t="s">
        <v>87</v>
      </c>
      <c r="B55" s="6"/>
      <c r="C55" s="6"/>
      <c r="D55" s="6"/>
      <c r="E55" s="6"/>
      <c r="F55" s="6"/>
      <c r="G55" s="6"/>
      <c r="H55" s="7"/>
      <c r="I55" s="98">
        <f>SUM(I51:I54)</f>
        <v>538.83</v>
      </c>
    </row>
    <row r="56" ht="15.75" customHeight="1" spans="1:9">
      <c r="A56" s="84"/>
      <c r="B56" s="6"/>
      <c r="C56" s="6"/>
      <c r="D56" s="6"/>
      <c r="E56" s="6"/>
      <c r="F56" s="6"/>
      <c r="G56" s="6"/>
      <c r="H56" s="6"/>
      <c r="I56" s="7"/>
    </row>
    <row r="57" ht="15.75" customHeight="1" spans="1:9">
      <c r="A57" s="60" t="s">
        <v>88</v>
      </c>
      <c r="B57" s="6"/>
      <c r="C57" s="6"/>
      <c r="D57" s="6"/>
      <c r="E57" s="6"/>
      <c r="F57" s="6"/>
      <c r="G57" s="6"/>
      <c r="H57" s="6"/>
      <c r="I57" s="7"/>
    </row>
    <row r="58" ht="15.75" customHeight="1" spans="1:9">
      <c r="A58" s="60" t="s">
        <v>89</v>
      </c>
      <c r="B58" s="6"/>
      <c r="C58" s="6"/>
      <c r="D58" s="6"/>
      <c r="E58" s="6"/>
      <c r="F58" s="6"/>
      <c r="G58" s="6"/>
      <c r="H58" s="7"/>
      <c r="I58" s="72" t="s">
        <v>50</v>
      </c>
    </row>
    <row r="59" ht="15.75" customHeight="1" spans="1:9">
      <c r="A59" s="71" t="s">
        <v>90</v>
      </c>
      <c r="B59" s="57" t="s">
        <v>91</v>
      </c>
      <c r="C59" s="6"/>
      <c r="D59" s="6"/>
      <c r="E59" s="6"/>
      <c r="F59" s="6"/>
      <c r="G59" s="6"/>
      <c r="H59" s="7"/>
      <c r="I59" s="99">
        <f>I35</f>
        <v>276.08</v>
      </c>
    </row>
    <row r="60" ht="15.75" customHeight="1" spans="1:9">
      <c r="A60" s="71" t="s">
        <v>92</v>
      </c>
      <c r="B60" s="57" t="s">
        <v>93</v>
      </c>
      <c r="C60" s="6"/>
      <c r="D60" s="6"/>
      <c r="E60" s="6"/>
      <c r="F60" s="6"/>
      <c r="G60" s="6"/>
      <c r="H60" s="7"/>
      <c r="I60" s="99">
        <f>I48</f>
        <v>647.72</v>
      </c>
    </row>
    <row r="61" ht="15.75" customHeight="1" spans="1:9">
      <c r="A61" s="71" t="s">
        <v>94</v>
      </c>
      <c r="B61" s="57" t="s">
        <v>95</v>
      </c>
      <c r="C61" s="6"/>
      <c r="D61" s="6"/>
      <c r="E61" s="6"/>
      <c r="F61" s="6"/>
      <c r="G61" s="6"/>
      <c r="H61" s="7"/>
      <c r="I61" s="99">
        <f>I55</f>
        <v>538.83</v>
      </c>
    </row>
    <row r="62" ht="15.75" customHeight="1" spans="1:9">
      <c r="A62" s="60" t="s">
        <v>96</v>
      </c>
      <c r="B62" s="6"/>
      <c r="C62" s="6"/>
      <c r="D62" s="6"/>
      <c r="E62" s="6"/>
      <c r="F62" s="6"/>
      <c r="G62" s="6"/>
      <c r="H62" s="7"/>
      <c r="I62" s="98">
        <f>SUM(I59:I61)</f>
        <v>1462.63</v>
      </c>
    </row>
    <row r="63" ht="15.75" customHeight="1" spans="1:9">
      <c r="A63" s="89" t="s">
        <v>97</v>
      </c>
      <c r="B63" s="77"/>
      <c r="C63" s="77"/>
      <c r="D63" s="77"/>
      <c r="E63" s="77"/>
      <c r="F63" s="77"/>
      <c r="G63" s="78" t="s">
        <v>66</v>
      </c>
      <c r="H63" s="6"/>
      <c r="I63" s="100">
        <f>I29</f>
        <v>1351.36</v>
      </c>
    </row>
    <row r="64" ht="15.75" customHeight="1" spans="1:9">
      <c r="A64" s="79"/>
      <c r="F64" s="80"/>
      <c r="G64" s="78" t="s">
        <v>98</v>
      </c>
      <c r="H64" s="6"/>
      <c r="I64" s="100">
        <f>I62</f>
        <v>1462.63</v>
      </c>
    </row>
    <row r="65" ht="15.75" customHeight="1" spans="1:9">
      <c r="A65" s="81"/>
      <c r="B65" s="82"/>
      <c r="C65" s="82"/>
      <c r="D65" s="82"/>
      <c r="E65" s="82"/>
      <c r="F65" s="82"/>
      <c r="G65" s="83" t="s">
        <v>68</v>
      </c>
      <c r="H65" s="6"/>
      <c r="I65" s="101">
        <f>SUM(I63:I64)</f>
        <v>2813.99</v>
      </c>
    </row>
    <row r="66" ht="27.75" customHeight="1" spans="1:9">
      <c r="A66" s="60" t="s">
        <v>99</v>
      </c>
      <c r="B66" s="6"/>
      <c r="C66" s="6"/>
      <c r="D66" s="6"/>
      <c r="E66" s="6"/>
      <c r="F66" s="6"/>
      <c r="G66" s="6"/>
      <c r="H66" s="6"/>
      <c r="I66" s="7"/>
    </row>
    <row r="67" ht="15.75" customHeight="1" spans="1:9">
      <c r="A67" s="71">
        <v>3</v>
      </c>
      <c r="B67" s="60" t="s">
        <v>100</v>
      </c>
      <c r="C67" s="6"/>
      <c r="D67" s="6"/>
      <c r="E67" s="6"/>
      <c r="F67" s="6"/>
      <c r="G67" s="7"/>
      <c r="H67" s="72" t="s">
        <v>49</v>
      </c>
      <c r="I67" s="72" t="s">
        <v>50</v>
      </c>
    </row>
    <row r="68" ht="15.75" customHeight="1" spans="1:9">
      <c r="A68" s="71" t="s">
        <v>22</v>
      </c>
      <c r="B68" s="62" t="s">
        <v>101</v>
      </c>
      <c r="C68" s="6"/>
      <c r="D68" s="6"/>
      <c r="E68" s="6"/>
      <c r="F68" s="6"/>
      <c r="G68" s="7"/>
      <c r="H68" s="74">
        <f>ROUND(((1/12)*5%),4)</f>
        <v>0.0042</v>
      </c>
      <c r="I68" s="99">
        <f t="shared" ref="I68:I72" si="3">ROUND(H68*$I$65,2)</f>
        <v>11.82</v>
      </c>
    </row>
    <row r="69" ht="15.75" customHeight="1" spans="1:9">
      <c r="A69" s="71" t="s">
        <v>24</v>
      </c>
      <c r="B69" s="62" t="s">
        <v>102</v>
      </c>
      <c r="C69" s="6"/>
      <c r="D69" s="6"/>
      <c r="E69" s="6"/>
      <c r="F69" s="6"/>
      <c r="G69" s="7"/>
      <c r="H69" s="74">
        <f>TRUNC(H68*H47,4)</f>
        <v>0.0003</v>
      </c>
      <c r="I69" s="99">
        <f t="shared" si="3"/>
        <v>0.84</v>
      </c>
    </row>
    <row r="70" ht="15.75" customHeight="1" spans="1:9">
      <c r="A70" s="71" t="s">
        <v>27</v>
      </c>
      <c r="B70" s="62" t="s">
        <v>103</v>
      </c>
      <c r="C70" s="6"/>
      <c r="D70" s="6"/>
      <c r="E70" s="6"/>
      <c r="F70" s="6"/>
      <c r="G70" s="7"/>
      <c r="H70" s="74">
        <f>ROUND(((7/30)/12)*100%,4)</f>
        <v>0.0194</v>
      </c>
      <c r="I70" s="99">
        <f t="shared" si="3"/>
        <v>54.59</v>
      </c>
    </row>
    <row r="71" ht="15.75" customHeight="1" spans="1:9">
      <c r="A71" s="71" t="s">
        <v>30</v>
      </c>
      <c r="B71" s="103" t="s">
        <v>104</v>
      </c>
      <c r="C71" s="6"/>
      <c r="D71" s="6"/>
      <c r="E71" s="6"/>
      <c r="F71" s="6"/>
      <c r="G71" s="7"/>
      <c r="H71" s="74">
        <f>ROUND(H70*H48,4)</f>
        <v>0.0077</v>
      </c>
      <c r="I71" s="99">
        <f t="shared" si="3"/>
        <v>21.67</v>
      </c>
    </row>
    <row r="72" ht="15.75" customHeight="1" spans="1:9">
      <c r="A72" s="71" t="s">
        <v>55</v>
      </c>
      <c r="B72" s="62" t="s">
        <v>105</v>
      </c>
      <c r="C72" s="6"/>
      <c r="D72" s="6"/>
      <c r="E72" s="6"/>
      <c r="F72" s="6"/>
      <c r="G72" s="7"/>
      <c r="H72" s="74">
        <v>0.04</v>
      </c>
      <c r="I72" s="99">
        <f t="shared" si="3"/>
        <v>112.56</v>
      </c>
    </row>
    <row r="73" ht="15.75" customHeight="1" spans="1:9">
      <c r="A73" s="60" t="s">
        <v>106</v>
      </c>
      <c r="B73" s="6"/>
      <c r="C73" s="6"/>
      <c r="D73" s="6"/>
      <c r="E73" s="6"/>
      <c r="F73" s="6"/>
      <c r="G73" s="7"/>
      <c r="H73" s="75">
        <f t="shared" ref="H73:I73" si="4">SUM(H68:H72)</f>
        <v>0.0716</v>
      </c>
      <c r="I73" s="98">
        <f t="shared" si="4"/>
        <v>201.48</v>
      </c>
    </row>
    <row r="74" ht="15.75" customHeight="1" spans="1:9">
      <c r="A74" s="76" t="s">
        <v>107</v>
      </c>
      <c r="B74" s="77"/>
      <c r="C74" s="77"/>
      <c r="D74" s="77"/>
      <c r="E74" s="77"/>
      <c r="F74" s="77"/>
      <c r="G74" s="78" t="s">
        <v>66</v>
      </c>
      <c r="H74" s="6"/>
      <c r="I74" s="100">
        <f>I29</f>
        <v>1351.36</v>
      </c>
    </row>
    <row r="75" ht="15.75" customHeight="1" spans="1:9">
      <c r="A75" s="79"/>
      <c r="F75" s="80"/>
      <c r="G75" s="78" t="s">
        <v>98</v>
      </c>
      <c r="H75" s="6"/>
      <c r="I75" s="100">
        <f>I62</f>
        <v>1462.63</v>
      </c>
    </row>
    <row r="76" ht="15.75" customHeight="1" spans="1:9">
      <c r="A76" s="79"/>
      <c r="F76" s="80"/>
      <c r="G76" s="78" t="s">
        <v>108</v>
      </c>
      <c r="H76" s="6"/>
      <c r="I76" s="100">
        <f>I73</f>
        <v>201.48</v>
      </c>
    </row>
    <row r="77" ht="15.75" customHeight="1" spans="1:9">
      <c r="A77" s="79"/>
      <c r="B77" s="80"/>
      <c r="C77" s="80"/>
      <c r="D77" s="80"/>
      <c r="E77" s="80"/>
      <c r="F77" s="80"/>
      <c r="G77" s="83" t="s">
        <v>68</v>
      </c>
      <c r="H77" s="6"/>
      <c r="I77" s="101">
        <f>SUM(I74:I76)</f>
        <v>3015.47</v>
      </c>
    </row>
    <row r="78" ht="15.75" customHeight="1" spans="1:9">
      <c r="A78" s="60" t="s">
        <v>109</v>
      </c>
      <c r="B78" s="6"/>
      <c r="C78" s="6"/>
      <c r="D78" s="6"/>
      <c r="E78" s="6"/>
      <c r="F78" s="6"/>
      <c r="G78" s="6"/>
      <c r="H78" s="6"/>
      <c r="I78" s="7"/>
    </row>
    <row r="79" ht="15.75" customHeight="1" spans="1:9">
      <c r="A79" s="60" t="s">
        <v>110</v>
      </c>
      <c r="B79" s="6"/>
      <c r="C79" s="6"/>
      <c r="D79" s="6"/>
      <c r="E79" s="6"/>
      <c r="F79" s="6"/>
      <c r="G79" s="7"/>
      <c r="H79" s="72" t="s">
        <v>49</v>
      </c>
      <c r="I79" s="72" t="s">
        <v>50</v>
      </c>
    </row>
    <row r="80" ht="15.75" customHeight="1" spans="1:9">
      <c r="A80" s="71" t="s">
        <v>22</v>
      </c>
      <c r="B80" s="62" t="s">
        <v>111</v>
      </c>
      <c r="C80" s="6"/>
      <c r="D80" s="6"/>
      <c r="E80" s="6"/>
      <c r="F80" s="6"/>
      <c r="G80" s="7"/>
      <c r="H80" s="74">
        <f>ROUND(((1+1/3)/12)/12,4)</f>
        <v>0.0093</v>
      </c>
      <c r="I80" s="99">
        <f t="shared" ref="I80:I85" si="5">ROUND(H80*$I$77,2)</f>
        <v>28.04</v>
      </c>
    </row>
    <row r="81" ht="15.75" customHeight="1" spans="1:9">
      <c r="A81" s="71" t="s">
        <v>24</v>
      </c>
      <c r="B81" s="62" t="s">
        <v>112</v>
      </c>
      <c r="C81" s="6"/>
      <c r="D81" s="6"/>
      <c r="E81" s="6"/>
      <c r="F81" s="6"/>
      <c r="G81" s="7"/>
      <c r="H81" s="74">
        <f>ROUND(2/30/12,4)</f>
        <v>0.0056</v>
      </c>
      <c r="I81" s="99">
        <f t="shared" si="5"/>
        <v>16.89</v>
      </c>
    </row>
    <row r="82" ht="15.75" customHeight="1" spans="1:9">
      <c r="A82" s="71" t="s">
        <v>27</v>
      </c>
      <c r="B82" s="62" t="s">
        <v>113</v>
      </c>
      <c r="C82" s="6"/>
      <c r="D82" s="6"/>
      <c r="E82" s="6"/>
      <c r="F82" s="6"/>
      <c r="G82" s="7"/>
      <c r="H82" s="74">
        <f>ROUND(((5/30)/12)*2%,4)</f>
        <v>0.0003</v>
      </c>
      <c r="I82" s="99">
        <f t="shared" si="5"/>
        <v>0.9</v>
      </c>
    </row>
    <row r="83" ht="15.75" customHeight="1" spans="1:9">
      <c r="A83" s="71" t="s">
        <v>30</v>
      </c>
      <c r="B83" s="62" t="s">
        <v>114</v>
      </c>
      <c r="C83" s="6"/>
      <c r="D83" s="6"/>
      <c r="E83" s="6"/>
      <c r="F83" s="6"/>
      <c r="G83" s="7"/>
      <c r="H83" s="74">
        <f>ROUND(((15/30)/12)*8%,4)</f>
        <v>0.0033</v>
      </c>
      <c r="I83" s="99">
        <f t="shared" si="5"/>
        <v>9.95</v>
      </c>
    </row>
    <row r="84" ht="15.75" customHeight="1" spans="1:9">
      <c r="A84" s="71" t="s">
        <v>55</v>
      </c>
      <c r="B84" s="62" t="s">
        <v>115</v>
      </c>
      <c r="C84" s="6"/>
      <c r="D84" s="6"/>
      <c r="E84" s="6"/>
      <c r="F84" s="6"/>
      <c r="G84" s="7"/>
      <c r="H84" s="74">
        <f>ROUND(((1+1/3)/12*4/12)*2%,4)</f>
        <v>0.0007</v>
      </c>
      <c r="I84" s="99">
        <f t="shared" si="5"/>
        <v>2.11</v>
      </c>
    </row>
    <row r="85" ht="15.75" customHeight="1" spans="1:9">
      <c r="A85" s="86" t="s">
        <v>57</v>
      </c>
      <c r="B85" s="104" t="s">
        <v>116</v>
      </c>
      <c r="C85" s="6"/>
      <c r="D85" s="6"/>
      <c r="E85" s="6"/>
      <c r="F85" s="6"/>
      <c r="G85" s="7"/>
      <c r="H85" s="105">
        <v>0</v>
      </c>
      <c r="I85" s="99">
        <f t="shared" si="5"/>
        <v>0</v>
      </c>
    </row>
    <row r="86" ht="15.75" customHeight="1" spans="1:9">
      <c r="A86" s="60" t="s">
        <v>117</v>
      </c>
      <c r="B86" s="6"/>
      <c r="C86" s="6"/>
      <c r="D86" s="6"/>
      <c r="E86" s="6"/>
      <c r="F86" s="6"/>
      <c r="G86" s="7"/>
      <c r="H86" s="75">
        <f t="shared" ref="H86:I86" si="6">SUM(H80:H85)</f>
        <v>0.0192</v>
      </c>
      <c r="I86" s="98">
        <f t="shared" si="6"/>
        <v>57.89</v>
      </c>
    </row>
    <row r="87" ht="15.75" customHeight="1" spans="1:9">
      <c r="A87" s="84"/>
      <c r="B87" s="6"/>
      <c r="C87" s="6"/>
      <c r="D87" s="6"/>
      <c r="E87" s="6"/>
      <c r="F87" s="6"/>
      <c r="G87" s="6"/>
      <c r="H87" s="6"/>
      <c r="I87" s="7"/>
    </row>
    <row r="88" ht="15.75" customHeight="1" spans="1:9">
      <c r="A88" s="106" t="s">
        <v>118</v>
      </c>
      <c r="B88" s="6"/>
      <c r="C88" s="6"/>
      <c r="D88" s="6"/>
      <c r="E88" s="6"/>
      <c r="F88" s="6"/>
      <c r="G88" s="7"/>
      <c r="H88" s="107" t="s">
        <v>49</v>
      </c>
      <c r="I88" s="107" t="s">
        <v>50</v>
      </c>
    </row>
    <row r="89" ht="15.75" customHeight="1" spans="1:9">
      <c r="A89" s="86" t="s">
        <v>22</v>
      </c>
      <c r="B89" s="104" t="s">
        <v>119</v>
      </c>
      <c r="C89" s="6"/>
      <c r="D89" s="6"/>
      <c r="E89" s="6"/>
      <c r="F89" s="6"/>
      <c r="G89" s="7"/>
      <c r="H89" s="105">
        <v>0</v>
      </c>
      <c r="I89" s="126">
        <f>I29*H89</f>
        <v>0</v>
      </c>
    </row>
    <row r="90" ht="15.75" customHeight="1" spans="1:9">
      <c r="A90" s="106" t="s">
        <v>120</v>
      </c>
      <c r="B90" s="6"/>
      <c r="C90" s="6"/>
      <c r="D90" s="6"/>
      <c r="E90" s="6"/>
      <c r="F90" s="6"/>
      <c r="G90" s="7"/>
      <c r="H90" s="108">
        <f t="shared" ref="H90:I90" si="7">H89</f>
        <v>0</v>
      </c>
      <c r="I90" s="127">
        <f t="shared" si="7"/>
        <v>0</v>
      </c>
    </row>
    <row r="91" ht="15.75" customHeight="1" spans="1:9">
      <c r="A91" s="84"/>
      <c r="B91" s="6"/>
      <c r="C91" s="6"/>
      <c r="D91" s="6"/>
      <c r="E91" s="6"/>
      <c r="F91" s="6"/>
      <c r="G91" s="6"/>
      <c r="H91" s="6"/>
      <c r="I91" s="7"/>
    </row>
    <row r="92" ht="15.75" customHeight="1" spans="1:9">
      <c r="A92" s="60" t="s">
        <v>121</v>
      </c>
      <c r="B92" s="6"/>
      <c r="C92" s="6"/>
      <c r="D92" s="6"/>
      <c r="E92" s="6"/>
      <c r="F92" s="6"/>
      <c r="G92" s="6"/>
      <c r="H92" s="6"/>
      <c r="I92" s="7"/>
    </row>
    <row r="93" ht="15.75" customHeight="1" spans="1:9">
      <c r="A93" s="60" t="s">
        <v>122</v>
      </c>
      <c r="B93" s="6"/>
      <c r="C93" s="6"/>
      <c r="D93" s="6"/>
      <c r="E93" s="6"/>
      <c r="F93" s="6"/>
      <c r="G93" s="6"/>
      <c r="H93" s="7"/>
      <c r="I93" s="72" t="s">
        <v>50</v>
      </c>
    </row>
    <row r="94" ht="15.75" customHeight="1" spans="1:9">
      <c r="A94" s="71" t="s">
        <v>123</v>
      </c>
      <c r="B94" s="57" t="s">
        <v>124</v>
      </c>
      <c r="C94" s="6"/>
      <c r="D94" s="6"/>
      <c r="E94" s="6"/>
      <c r="F94" s="6"/>
      <c r="G94" s="6"/>
      <c r="H94" s="7"/>
      <c r="I94" s="99">
        <f>I86</f>
        <v>57.89</v>
      </c>
    </row>
    <row r="95" ht="15.75" customHeight="1" spans="1:9">
      <c r="A95" s="109" t="s">
        <v>125</v>
      </c>
      <c r="B95" s="110" t="s">
        <v>126</v>
      </c>
      <c r="C95" s="6"/>
      <c r="D95" s="6"/>
      <c r="E95" s="6"/>
      <c r="F95" s="6"/>
      <c r="G95" s="6"/>
      <c r="H95" s="7"/>
      <c r="I95" s="126">
        <f>I90</f>
        <v>0</v>
      </c>
    </row>
    <row r="96" ht="15.75" customHeight="1" spans="1:9">
      <c r="A96" s="60" t="s">
        <v>127</v>
      </c>
      <c r="B96" s="6"/>
      <c r="C96" s="6"/>
      <c r="D96" s="6"/>
      <c r="E96" s="6"/>
      <c r="F96" s="6"/>
      <c r="G96" s="6"/>
      <c r="H96" s="7"/>
      <c r="I96" s="98">
        <f>SUM(I94:I95)</f>
        <v>57.89</v>
      </c>
    </row>
    <row r="97" ht="15.75" customHeight="1" spans="1:9">
      <c r="A97" s="84"/>
      <c r="B97" s="6"/>
      <c r="C97" s="6"/>
      <c r="D97" s="6"/>
      <c r="E97" s="6"/>
      <c r="F97" s="6"/>
      <c r="G97" s="6"/>
      <c r="H97" s="6"/>
      <c r="I97" s="7"/>
    </row>
    <row r="98" ht="15.75" customHeight="1" spans="1:9">
      <c r="A98" s="60" t="s">
        <v>128</v>
      </c>
      <c r="B98" s="6"/>
      <c r="C98" s="6"/>
      <c r="D98" s="6"/>
      <c r="E98" s="6"/>
      <c r="F98" s="6"/>
      <c r="G98" s="6"/>
      <c r="H98" s="6"/>
      <c r="I98" s="7"/>
    </row>
    <row r="99" ht="15.75" customHeight="1" spans="1:9">
      <c r="A99" s="72">
        <v>5</v>
      </c>
      <c r="B99" s="60" t="s">
        <v>129</v>
      </c>
      <c r="C99" s="6"/>
      <c r="D99" s="6"/>
      <c r="E99" s="6"/>
      <c r="F99" s="6"/>
      <c r="G99" s="7"/>
      <c r="H99" s="72"/>
      <c r="I99" s="72" t="s">
        <v>50</v>
      </c>
    </row>
    <row r="100" ht="15.75" customHeight="1" spans="1:9">
      <c r="A100" s="111" t="s">
        <v>22</v>
      </c>
      <c r="B100" s="70" t="s">
        <v>130</v>
      </c>
      <c r="C100" s="6"/>
      <c r="D100" s="6"/>
      <c r="E100" s="6"/>
      <c r="F100" s="6"/>
      <c r="G100" s="7"/>
      <c r="H100" s="112" t="s">
        <v>84</v>
      </c>
      <c r="I100" s="99">
        <f>MATERIAIS!F49</f>
        <v>727.27</v>
      </c>
    </row>
    <row r="101" ht="15.75" customHeight="1" spans="1:9">
      <c r="A101" s="111" t="s">
        <v>24</v>
      </c>
      <c r="B101" s="70" t="s">
        <v>131</v>
      </c>
      <c r="C101" s="6"/>
      <c r="D101" s="6"/>
      <c r="E101" s="6"/>
      <c r="F101" s="6"/>
      <c r="G101" s="7"/>
      <c r="H101" s="112" t="s">
        <v>84</v>
      </c>
      <c r="I101" s="99">
        <f>EPIS!F20</f>
        <v>66.48</v>
      </c>
    </row>
    <row r="102" ht="15.75" customHeight="1" spans="1:9">
      <c r="A102" s="111" t="s">
        <v>27</v>
      </c>
      <c r="B102" s="70" t="s">
        <v>132</v>
      </c>
      <c r="C102" s="6"/>
      <c r="D102" s="6"/>
      <c r="E102" s="6"/>
      <c r="F102" s="6"/>
      <c r="G102" s="7"/>
      <c r="H102" s="112" t="s">
        <v>84</v>
      </c>
      <c r="I102" s="99">
        <f>UNIFORMES!F22</f>
        <v>54.57</v>
      </c>
    </row>
    <row r="103" ht="15.75" customHeight="1" spans="1:9">
      <c r="A103" s="111" t="s">
        <v>30</v>
      </c>
      <c r="B103" s="70" t="s">
        <v>133</v>
      </c>
      <c r="C103" s="6"/>
      <c r="D103" s="6"/>
      <c r="E103" s="6"/>
      <c r="F103" s="6"/>
      <c r="G103" s="7"/>
      <c r="H103" s="113" t="s">
        <v>84</v>
      </c>
      <c r="I103" s="99">
        <f>EQUIPAMENTOS!I16</f>
        <v>4.84</v>
      </c>
    </row>
    <row r="104" ht="15.75" customHeight="1" spans="1:9">
      <c r="A104" s="60" t="s">
        <v>134</v>
      </c>
      <c r="B104" s="6"/>
      <c r="C104" s="6"/>
      <c r="D104" s="6"/>
      <c r="E104" s="6"/>
      <c r="F104" s="6"/>
      <c r="G104" s="7"/>
      <c r="H104" s="75" t="s">
        <v>84</v>
      </c>
      <c r="I104" s="98">
        <f>SUM(I100:I103)</f>
        <v>853.16</v>
      </c>
    </row>
    <row r="105" ht="15.75" customHeight="1" spans="1:9">
      <c r="A105" s="76" t="s">
        <v>135</v>
      </c>
      <c r="B105" s="77"/>
      <c r="C105" s="77"/>
      <c r="D105" s="77"/>
      <c r="E105" s="77"/>
      <c r="F105" s="77"/>
      <c r="G105" s="78" t="s">
        <v>66</v>
      </c>
      <c r="H105" s="6"/>
      <c r="I105" s="100">
        <f>I29</f>
        <v>1351.36</v>
      </c>
    </row>
    <row r="106" ht="15.75" customHeight="1" spans="1:9">
      <c r="A106" s="79"/>
      <c r="F106" s="80"/>
      <c r="G106" s="78" t="s">
        <v>98</v>
      </c>
      <c r="H106" s="6"/>
      <c r="I106" s="100">
        <f>I62</f>
        <v>1462.63</v>
      </c>
    </row>
    <row r="107" ht="15.75" customHeight="1" spans="1:9">
      <c r="A107" s="79"/>
      <c r="F107" s="80"/>
      <c r="G107" s="78" t="s">
        <v>108</v>
      </c>
      <c r="H107" s="6"/>
      <c r="I107" s="100">
        <f>I73</f>
        <v>201.48</v>
      </c>
    </row>
    <row r="108" ht="15.75" customHeight="1" spans="1:9">
      <c r="A108" s="79"/>
      <c r="F108" s="80"/>
      <c r="G108" s="78" t="s">
        <v>136</v>
      </c>
      <c r="H108" s="6"/>
      <c r="I108" s="100">
        <f>I96</f>
        <v>57.89</v>
      </c>
    </row>
    <row r="109" ht="15.75" customHeight="1" spans="1:9">
      <c r="A109" s="79"/>
      <c r="F109" s="80"/>
      <c r="G109" s="78" t="s">
        <v>137</v>
      </c>
      <c r="H109" s="6"/>
      <c r="I109" s="100">
        <f>I104</f>
        <v>853.16</v>
      </c>
    </row>
    <row r="110" ht="15.75" customHeight="1" spans="1:9">
      <c r="A110" s="79"/>
      <c r="B110" s="80"/>
      <c r="C110" s="80"/>
      <c r="D110" s="80"/>
      <c r="E110" s="80"/>
      <c r="F110" s="80"/>
      <c r="G110" s="83" t="s">
        <v>68</v>
      </c>
      <c r="H110" s="6"/>
      <c r="I110" s="101">
        <f>SUM(I105:I109)</f>
        <v>3926.52</v>
      </c>
    </row>
    <row r="111" ht="15.75" customHeight="1" spans="1:9">
      <c r="A111" s="60" t="s">
        <v>138</v>
      </c>
      <c r="B111" s="6"/>
      <c r="C111" s="6"/>
      <c r="D111" s="6"/>
      <c r="E111" s="6"/>
      <c r="F111" s="6"/>
      <c r="G111" s="6"/>
      <c r="H111" s="6"/>
      <c r="I111" s="7"/>
    </row>
    <row r="112" ht="15.75" customHeight="1" spans="1:9">
      <c r="A112" s="72">
        <v>6</v>
      </c>
      <c r="B112" s="60" t="s">
        <v>139</v>
      </c>
      <c r="C112" s="6"/>
      <c r="D112" s="6"/>
      <c r="E112" s="6"/>
      <c r="F112" s="6"/>
      <c r="G112" s="7"/>
      <c r="H112" s="72" t="s">
        <v>49</v>
      </c>
      <c r="I112" s="72" t="s">
        <v>50</v>
      </c>
    </row>
    <row r="113" ht="15.75" customHeight="1" spans="1:9">
      <c r="A113" s="71" t="s">
        <v>22</v>
      </c>
      <c r="B113" s="62" t="s">
        <v>140</v>
      </c>
      <c r="C113" s="6"/>
      <c r="D113" s="6"/>
      <c r="E113" s="6"/>
      <c r="F113" s="6"/>
      <c r="G113" s="7"/>
      <c r="H113" s="114">
        <v>0.05</v>
      </c>
      <c r="I113" s="99">
        <f>ROUND(H113*I110,2)</f>
        <v>196.33</v>
      </c>
    </row>
    <row r="114" ht="15.75" customHeight="1" spans="1:9">
      <c r="A114" s="71" t="s">
        <v>24</v>
      </c>
      <c r="B114" s="62" t="s">
        <v>141</v>
      </c>
      <c r="C114" s="6"/>
      <c r="D114" s="6"/>
      <c r="E114" s="6"/>
      <c r="F114" s="6"/>
      <c r="G114" s="7"/>
      <c r="H114" s="114">
        <v>0.1</v>
      </c>
      <c r="I114" s="99">
        <f>ROUND(H114*(I110+I113),2)</f>
        <v>412.29</v>
      </c>
    </row>
    <row r="115" ht="15.75" customHeight="1" spans="1:9">
      <c r="A115" s="71" t="s">
        <v>27</v>
      </c>
      <c r="B115" s="115" t="s">
        <v>142</v>
      </c>
      <c r="C115" s="6"/>
      <c r="D115" s="6"/>
      <c r="E115" s="6"/>
      <c r="F115" s="6"/>
      <c r="G115" s="7"/>
      <c r="H115" s="74"/>
      <c r="I115" s="128"/>
    </row>
    <row r="116" ht="15.75" customHeight="1" spans="1:9">
      <c r="A116" s="71" t="s">
        <v>143</v>
      </c>
      <c r="B116" s="62" t="s">
        <v>144</v>
      </c>
      <c r="C116" s="6"/>
      <c r="D116" s="6"/>
      <c r="E116" s="6"/>
      <c r="F116" s="6"/>
      <c r="G116" s="7"/>
      <c r="H116" s="114">
        <v>0.0165</v>
      </c>
      <c r="I116" s="99">
        <f t="shared" ref="I116:I118" si="8">ROUND($I$126*H116,2)</f>
        <v>87.27</v>
      </c>
    </row>
    <row r="117" ht="15.75" customHeight="1" spans="1:9">
      <c r="A117" s="71" t="s">
        <v>145</v>
      </c>
      <c r="B117" s="62" t="s">
        <v>146</v>
      </c>
      <c r="C117" s="6"/>
      <c r="D117" s="6"/>
      <c r="E117" s="6"/>
      <c r="F117" s="6"/>
      <c r="G117" s="7"/>
      <c r="H117" s="116">
        <v>0.076</v>
      </c>
      <c r="I117" s="99">
        <f t="shared" si="8"/>
        <v>401.95</v>
      </c>
    </row>
    <row r="118" ht="15.75" customHeight="1" spans="1:9">
      <c r="A118" s="71" t="s">
        <v>147</v>
      </c>
      <c r="B118" s="62" t="s">
        <v>148</v>
      </c>
      <c r="C118" s="6"/>
      <c r="D118" s="6"/>
      <c r="E118" s="6"/>
      <c r="F118" s="6"/>
      <c r="G118" s="7"/>
      <c r="H118" s="117">
        <v>0.05</v>
      </c>
      <c r="I118" s="99">
        <f t="shared" si="8"/>
        <v>264.44</v>
      </c>
    </row>
    <row r="119" ht="15.75" customHeight="1" spans="1:9">
      <c r="A119" s="60" t="s">
        <v>149</v>
      </c>
      <c r="B119" s="6"/>
      <c r="C119" s="6"/>
      <c r="D119" s="6"/>
      <c r="E119" s="6"/>
      <c r="F119" s="6"/>
      <c r="G119" s="7"/>
      <c r="H119" s="118">
        <f t="shared" ref="H119:I119" si="9">SUM(H113:H118)</f>
        <v>0.2925</v>
      </c>
      <c r="I119" s="98">
        <f t="shared" si="9"/>
        <v>1362.28</v>
      </c>
    </row>
    <row r="120" ht="15.75" customHeight="1" spans="1:9">
      <c r="A120" s="150"/>
      <c r="B120" s="151"/>
      <c r="C120" s="151"/>
      <c r="D120" s="151"/>
      <c r="E120" s="151"/>
      <c r="F120" s="151"/>
      <c r="G120" s="151"/>
      <c r="H120" s="152"/>
      <c r="I120" s="153"/>
    </row>
    <row r="121" ht="15.75" customHeight="1" spans="1:9">
      <c r="A121" s="119" t="s">
        <v>150</v>
      </c>
      <c r="B121" s="120" t="s">
        <v>151</v>
      </c>
      <c r="H121" s="121">
        <f>SUM(H116+H117+H118)</f>
        <v>0.1425</v>
      </c>
      <c r="I121" s="129"/>
    </row>
    <row r="122" ht="15.75" customHeight="1" spans="1:9">
      <c r="A122" s="119"/>
      <c r="B122" s="120">
        <v>100</v>
      </c>
      <c r="H122" s="121"/>
      <c r="I122" s="129"/>
    </row>
    <row r="123" ht="15.75" customHeight="1" spans="1:9">
      <c r="A123" s="122"/>
      <c r="B123" s="123"/>
      <c r="C123" s="123"/>
      <c r="D123" s="123"/>
      <c r="E123" s="123"/>
      <c r="F123" s="123"/>
      <c r="G123" s="123"/>
      <c r="H123" s="123"/>
      <c r="I123" s="130"/>
    </row>
    <row r="124" ht="15.75" customHeight="1" spans="1:9">
      <c r="A124" s="119" t="s">
        <v>152</v>
      </c>
      <c r="B124" s="120" t="s">
        <v>153</v>
      </c>
      <c r="H124" s="121"/>
      <c r="I124" s="129">
        <f>I110+I113+I114</f>
        <v>4535.14</v>
      </c>
    </row>
    <row r="125" ht="15.75" customHeight="1" spans="1:9">
      <c r="A125" s="124"/>
      <c r="B125" s="125"/>
      <c r="C125" s="125"/>
      <c r="D125" s="125"/>
      <c r="E125" s="125"/>
      <c r="F125" s="125"/>
      <c r="G125" s="125"/>
      <c r="H125" s="125"/>
      <c r="I125" s="131"/>
    </row>
    <row r="126" ht="15.75" customHeight="1" spans="1:9">
      <c r="A126" s="119" t="s">
        <v>154</v>
      </c>
      <c r="B126" s="120" t="s">
        <v>155</v>
      </c>
      <c r="H126" s="121"/>
      <c r="I126" s="129">
        <f>ROUND(I124/(1-H121),2)</f>
        <v>5288.79</v>
      </c>
    </row>
    <row r="127" ht="15.75" customHeight="1" spans="1:9">
      <c r="A127" s="119"/>
      <c r="B127" s="120"/>
      <c r="C127" s="120"/>
      <c r="D127" s="120"/>
      <c r="E127" s="120"/>
      <c r="F127" s="120"/>
      <c r="G127" s="120"/>
      <c r="H127" s="121"/>
      <c r="I127" s="129"/>
    </row>
    <row r="128" ht="15.75" customHeight="1" spans="1:9">
      <c r="A128" s="119"/>
      <c r="B128" s="120" t="s">
        <v>156</v>
      </c>
      <c r="H128" s="121"/>
      <c r="I128" s="129">
        <f>I126-I124</f>
        <v>753.650000000001</v>
      </c>
    </row>
    <row r="129" ht="15.75" customHeight="1" spans="1:9">
      <c r="A129" s="154"/>
      <c r="B129" s="120"/>
      <c r="H129" s="121"/>
      <c r="I129" s="156"/>
    </row>
    <row r="130" ht="15.75" customHeight="1" spans="1:9">
      <c r="A130" s="60" t="s">
        <v>157</v>
      </c>
      <c r="B130" s="6"/>
      <c r="C130" s="6"/>
      <c r="D130" s="6"/>
      <c r="E130" s="6"/>
      <c r="F130" s="6"/>
      <c r="G130" s="6"/>
      <c r="H130" s="6"/>
      <c r="I130" s="7"/>
    </row>
    <row r="131" ht="15.75" customHeight="1" spans="1:9">
      <c r="A131" s="60" t="s">
        <v>158</v>
      </c>
      <c r="B131" s="6"/>
      <c r="C131" s="6"/>
      <c r="D131" s="6"/>
      <c r="E131" s="6"/>
      <c r="F131" s="6"/>
      <c r="G131" s="6"/>
      <c r="H131" s="7"/>
      <c r="I131" s="72" t="s">
        <v>50</v>
      </c>
    </row>
    <row r="132" ht="15.75" customHeight="1" spans="1:9">
      <c r="A132" s="61" t="s">
        <v>22</v>
      </c>
      <c r="B132" s="62" t="str">
        <f>A21</f>
        <v>MÓDULO 1 - COMPOSIÇÃO DA REMUNERAÇÃO</v>
      </c>
      <c r="C132" s="6"/>
      <c r="D132" s="6"/>
      <c r="E132" s="6"/>
      <c r="F132" s="6"/>
      <c r="G132" s="6"/>
      <c r="H132" s="7"/>
      <c r="I132" s="149">
        <f>I29</f>
        <v>1351.36</v>
      </c>
    </row>
    <row r="133" ht="15.75" customHeight="1" spans="1:9">
      <c r="A133" s="61" t="s">
        <v>24</v>
      </c>
      <c r="B133" s="62" t="str">
        <f>A31</f>
        <v>MÓDULO 2 – ENCARGOS E BENEFÍCIOS ANUAIS, MENSAIS E DIÁRIOS</v>
      </c>
      <c r="C133" s="6"/>
      <c r="D133" s="6"/>
      <c r="E133" s="6"/>
      <c r="F133" s="6"/>
      <c r="G133" s="6"/>
      <c r="H133" s="7"/>
      <c r="I133" s="149">
        <f>I62</f>
        <v>1462.63</v>
      </c>
    </row>
    <row r="134" ht="15.75" customHeight="1" spans="1:9">
      <c r="A134" s="61" t="s">
        <v>27</v>
      </c>
      <c r="B134" s="62" t="str">
        <f>A66</f>
        <v>MÓDULO 3 – PROVISÃO PARA RESCISÃO</v>
      </c>
      <c r="C134" s="6"/>
      <c r="D134" s="6"/>
      <c r="E134" s="6"/>
      <c r="F134" s="6"/>
      <c r="G134" s="6"/>
      <c r="H134" s="7"/>
      <c r="I134" s="149">
        <f>I73</f>
        <v>201.48</v>
      </c>
    </row>
    <row r="135" ht="15.75" customHeight="1" spans="1:9">
      <c r="A135" s="61" t="s">
        <v>30</v>
      </c>
      <c r="B135" s="62" t="str">
        <f>A78</f>
        <v>MÓDULO 4 – CUSTO DE REPOSIÇÃO DO PROFISSIONAL AUSENTE</v>
      </c>
      <c r="C135" s="6"/>
      <c r="D135" s="6"/>
      <c r="E135" s="6"/>
      <c r="F135" s="6"/>
      <c r="G135" s="6"/>
      <c r="H135" s="7"/>
      <c r="I135" s="149">
        <f>I96</f>
        <v>57.89</v>
      </c>
    </row>
    <row r="136" ht="15.75" customHeight="1" spans="1:9">
      <c r="A136" s="61" t="s">
        <v>55</v>
      </c>
      <c r="B136" s="62" t="str">
        <f>A98</f>
        <v>MÓDULO 5 – INSUMOS DIVERSOS</v>
      </c>
      <c r="C136" s="6"/>
      <c r="D136" s="6"/>
      <c r="E136" s="6"/>
      <c r="F136" s="6"/>
      <c r="G136" s="6"/>
      <c r="H136" s="7"/>
      <c r="I136" s="149">
        <f>I104</f>
        <v>853.16</v>
      </c>
    </row>
    <row r="137" ht="15.75" customHeight="1" spans="1:9">
      <c r="A137" s="60" t="s">
        <v>159</v>
      </c>
      <c r="B137" s="6"/>
      <c r="C137" s="6"/>
      <c r="D137" s="6"/>
      <c r="E137" s="6"/>
      <c r="F137" s="6"/>
      <c r="G137" s="6"/>
      <c r="H137" s="7"/>
      <c r="I137" s="98">
        <f>SUM(I132:I136)</f>
        <v>3926.52</v>
      </c>
    </row>
    <row r="138" ht="15.75" customHeight="1" spans="1:9">
      <c r="A138" s="61" t="s">
        <v>57</v>
      </c>
      <c r="B138" s="62" t="str">
        <f>A111</f>
        <v>MÓDULO 6 – CUSTOS INDIRETOS, TRIBUTOS E LUCRO</v>
      </c>
      <c r="C138" s="6"/>
      <c r="D138" s="6"/>
      <c r="E138" s="6"/>
      <c r="F138" s="6"/>
      <c r="G138" s="6"/>
      <c r="H138" s="7"/>
      <c r="I138" s="149">
        <f>I119</f>
        <v>1362.28</v>
      </c>
    </row>
    <row r="139" ht="15.75" customHeight="1" spans="1:9">
      <c r="A139" s="60" t="s">
        <v>160</v>
      </c>
      <c r="B139" s="6"/>
      <c r="C139" s="6"/>
      <c r="D139" s="6"/>
      <c r="E139" s="6"/>
      <c r="F139" s="6"/>
      <c r="G139" s="6"/>
      <c r="H139" s="7"/>
      <c r="I139" s="98">
        <f>SUM(I137:I138)</f>
        <v>5288.8</v>
      </c>
    </row>
    <row r="140" ht="15.75" customHeight="1" spans="1:9">
      <c r="A140" s="155"/>
      <c r="B140" s="155"/>
      <c r="C140" s="155"/>
      <c r="D140" s="155"/>
      <c r="E140" s="155"/>
      <c r="F140" s="155"/>
      <c r="G140" s="155"/>
      <c r="H140" s="155"/>
      <c r="I140" s="157"/>
    </row>
    <row r="141" ht="15.75" customHeight="1" spans="1:9">
      <c r="A141" s="136"/>
      <c r="B141" s="140" t="s">
        <v>161</v>
      </c>
      <c r="C141" s="6"/>
      <c r="D141" s="6"/>
      <c r="E141" s="6"/>
      <c r="F141" s="6"/>
      <c r="G141" s="7"/>
      <c r="H141" s="136"/>
      <c r="I141" s="3"/>
    </row>
    <row r="142" ht="51" spans="1:9">
      <c r="A142" s="3"/>
      <c r="B142" s="141" t="s">
        <v>162</v>
      </c>
      <c r="C142" s="141" t="s">
        <v>163</v>
      </c>
      <c r="D142" s="141" t="s">
        <v>164</v>
      </c>
      <c r="E142" s="141" t="s">
        <v>165</v>
      </c>
      <c r="F142" s="141" t="s">
        <v>166</v>
      </c>
      <c r="G142" s="141" t="s">
        <v>167</v>
      </c>
      <c r="I142" s="3"/>
    </row>
    <row r="143" ht="15.75" customHeight="1" spans="1:9">
      <c r="A143" s="3"/>
      <c r="B143" s="142">
        <v>13588.94</v>
      </c>
      <c r="C143" s="143">
        <v>1200</v>
      </c>
      <c r="D143" s="144">
        <f>I139</f>
        <v>5288.8</v>
      </c>
      <c r="E143" s="144">
        <f>ROUND(D143/C143,2)</f>
        <v>4.41</v>
      </c>
      <c r="F143" s="144">
        <f>E143*I9</f>
        <v>26.46</v>
      </c>
      <c r="G143" s="144">
        <f>F143*B143</f>
        <v>359563.3524</v>
      </c>
      <c r="I143" s="3"/>
    </row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4">
    <mergeCell ref="A1:I1"/>
    <mergeCell ref="A2:I2"/>
    <mergeCell ref="A3:G3"/>
    <mergeCell ref="H3:I3"/>
    <mergeCell ref="A4:I4"/>
    <mergeCell ref="A5:I5"/>
    <mergeCell ref="B6:H6"/>
    <mergeCell ref="B7:H7"/>
    <mergeCell ref="B8:H8"/>
    <mergeCell ref="B9:H9"/>
    <mergeCell ref="A10:I10"/>
    <mergeCell ref="A11:I11"/>
    <mergeCell ref="A12:B12"/>
    <mergeCell ref="C12:D12"/>
    <mergeCell ref="E12:I12"/>
    <mergeCell ref="A13:B13"/>
    <mergeCell ref="C13:D13"/>
    <mergeCell ref="E13:I13"/>
    <mergeCell ref="A14:I14"/>
    <mergeCell ref="B15:H15"/>
    <mergeCell ref="B16:H16"/>
    <mergeCell ref="B17:H17"/>
    <mergeCell ref="B18:H18"/>
    <mergeCell ref="B19:H19"/>
    <mergeCell ref="A20:I20"/>
    <mergeCell ref="A21:I21"/>
    <mergeCell ref="B22:G22"/>
    <mergeCell ref="B23:G23"/>
    <mergeCell ref="B24:G24"/>
    <mergeCell ref="B25:G25"/>
    <mergeCell ref="B26:G26"/>
    <mergeCell ref="B27:G27"/>
    <mergeCell ref="B28:G28"/>
    <mergeCell ref="A29:H29"/>
    <mergeCell ref="A30:I30"/>
    <mergeCell ref="A31:I31"/>
    <mergeCell ref="A32:G32"/>
    <mergeCell ref="B33:G33"/>
    <mergeCell ref="B34:G34"/>
    <mergeCell ref="A35:G35"/>
    <mergeCell ref="G36:H36"/>
    <mergeCell ref="G37:H37"/>
    <mergeCell ref="G38:H38"/>
    <mergeCell ref="A39:G39"/>
    <mergeCell ref="B40:G40"/>
    <mergeCell ref="B41:G41"/>
    <mergeCell ref="B42:G42"/>
    <mergeCell ref="B43:G43"/>
    <mergeCell ref="B44:G44"/>
    <mergeCell ref="B45:G45"/>
    <mergeCell ref="B46:G46"/>
    <mergeCell ref="B47:G47"/>
    <mergeCell ref="A48:G48"/>
    <mergeCell ref="A49:I49"/>
    <mergeCell ref="A50:G50"/>
    <mergeCell ref="B51:G51"/>
    <mergeCell ref="B52:G52"/>
    <mergeCell ref="B53:G53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G63:H63"/>
    <mergeCell ref="G64:H64"/>
    <mergeCell ref="G65:H65"/>
    <mergeCell ref="A66:I66"/>
    <mergeCell ref="B67:G67"/>
    <mergeCell ref="B68:G68"/>
    <mergeCell ref="B69:G69"/>
    <mergeCell ref="B70:G70"/>
    <mergeCell ref="B71:G71"/>
    <mergeCell ref="B72:G72"/>
    <mergeCell ref="A73:G73"/>
    <mergeCell ref="G74:H74"/>
    <mergeCell ref="G75:H75"/>
    <mergeCell ref="G76:H76"/>
    <mergeCell ref="G77:H77"/>
    <mergeCell ref="A78:I78"/>
    <mergeCell ref="A79:G79"/>
    <mergeCell ref="B80:G80"/>
    <mergeCell ref="B81:G81"/>
    <mergeCell ref="B82:G82"/>
    <mergeCell ref="B83:G83"/>
    <mergeCell ref="B84:G84"/>
    <mergeCell ref="B85:G85"/>
    <mergeCell ref="A86:G86"/>
    <mergeCell ref="A87:I87"/>
    <mergeCell ref="A88:G88"/>
    <mergeCell ref="B89:G89"/>
    <mergeCell ref="A90:G90"/>
    <mergeCell ref="A91:I91"/>
    <mergeCell ref="A92:I92"/>
    <mergeCell ref="A93:H93"/>
    <mergeCell ref="B94:H94"/>
    <mergeCell ref="B95:H95"/>
    <mergeCell ref="A96:H96"/>
    <mergeCell ref="A97:I97"/>
    <mergeCell ref="A98:I98"/>
    <mergeCell ref="B99:G99"/>
    <mergeCell ref="B100:G100"/>
    <mergeCell ref="B101:G101"/>
    <mergeCell ref="B102:G102"/>
    <mergeCell ref="B103:G103"/>
    <mergeCell ref="A104:G104"/>
    <mergeCell ref="G105:H105"/>
    <mergeCell ref="G106:H106"/>
    <mergeCell ref="G107:H107"/>
    <mergeCell ref="G108:H108"/>
    <mergeCell ref="G109:H109"/>
    <mergeCell ref="G110:H110"/>
    <mergeCell ref="A111:I111"/>
    <mergeCell ref="B112:G112"/>
    <mergeCell ref="B113:G113"/>
    <mergeCell ref="B114:G114"/>
    <mergeCell ref="B115:G115"/>
    <mergeCell ref="B116:G116"/>
    <mergeCell ref="B117:G117"/>
    <mergeCell ref="B118:G118"/>
    <mergeCell ref="A119:G119"/>
    <mergeCell ref="B121:G121"/>
    <mergeCell ref="B122:G122"/>
    <mergeCell ref="B124:G124"/>
    <mergeCell ref="B126:G126"/>
    <mergeCell ref="B128:G128"/>
    <mergeCell ref="A130:I130"/>
    <mergeCell ref="A131:H131"/>
    <mergeCell ref="B132:H132"/>
    <mergeCell ref="B133:H133"/>
    <mergeCell ref="B134:H134"/>
    <mergeCell ref="B135:H135"/>
    <mergeCell ref="B136:H136"/>
    <mergeCell ref="A137:H137"/>
    <mergeCell ref="B138:H138"/>
    <mergeCell ref="A139:H139"/>
    <mergeCell ref="B141:G141"/>
    <mergeCell ref="A36:F38"/>
    <mergeCell ref="A63:F65"/>
    <mergeCell ref="A74:F77"/>
    <mergeCell ref="A105:F110"/>
  </mergeCells>
  <pageMargins left="0.31496062992126" right="0.31496062992126" top="0.31496062992126" bottom="0.31496062992126" header="0" footer="0"/>
  <pageSetup paperSize="9" scale="74" orientation="portrait"/>
  <headerFooter/>
  <rowBreaks count="1" manualBreakCount="1">
    <brk id="143" max="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view="pageBreakPreview" zoomScaleNormal="100" workbookViewId="0">
      <selection activeCell="K6" sqref="K6"/>
    </sheetView>
  </sheetViews>
  <sheetFormatPr defaultColWidth="14.4285714285714" defaultRowHeight="15" customHeight="1"/>
  <cols>
    <col min="1" max="1" width="7.42857142857143" customWidth="1"/>
    <col min="2" max="2" width="9" customWidth="1"/>
    <col min="3" max="3" width="14.1428571428571" customWidth="1"/>
    <col min="4" max="4" width="12" customWidth="1"/>
    <col min="5" max="5" width="12.4285714285714" customWidth="1"/>
    <col min="6" max="6" width="10" customWidth="1"/>
    <col min="7" max="7" width="13.4285714285714" customWidth="1"/>
    <col min="8" max="8" width="14.7142857142857" customWidth="1"/>
    <col min="9" max="9" width="28.1428571428571" customWidth="1"/>
    <col min="10" max="10" width="7.14285714285714" customWidth="1"/>
    <col min="11" max="26" width="8.71428571428571" customWidth="1"/>
  </cols>
  <sheetData>
    <row r="1" spans="1:9">
      <c r="A1" s="55" t="s">
        <v>170</v>
      </c>
      <c r="B1" s="6"/>
      <c r="C1" s="6"/>
      <c r="D1" s="6"/>
      <c r="E1" s="6"/>
      <c r="F1" s="6"/>
      <c r="G1" s="6"/>
      <c r="H1" s="6"/>
      <c r="I1" s="7"/>
    </row>
    <row r="2" spans="1:9">
      <c r="A2" s="56"/>
      <c r="I2" s="90"/>
    </row>
    <row r="3" spans="1:9">
      <c r="A3" s="55" t="s">
        <v>19</v>
      </c>
      <c r="B3" s="6"/>
      <c r="C3" s="6"/>
      <c r="D3" s="6"/>
      <c r="E3" s="6"/>
      <c r="F3" s="6"/>
      <c r="G3" s="7"/>
      <c r="H3" s="57" t="s">
        <v>20</v>
      </c>
      <c r="I3" s="7"/>
    </row>
    <row r="4" spans="1:9">
      <c r="A4" s="58"/>
      <c r="B4" s="59"/>
      <c r="C4" s="59"/>
      <c r="D4" s="59"/>
      <c r="E4" s="59"/>
      <c r="F4" s="59"/>
      <c r="G4" s="59"/>
      <c r="H4" s="59"/>
      <c r="I4" s="91"/>
    </row>
    <row r="5" spans="1:9">
      <c r="A5" s="60" t="s">
        <v>21</v>
      </c>
      <c r="B5" s="6"/>
      <c r="C5" s="6"/>
      <c r="D5" s="6"/>
      <c r="E5" s="6"/>
      <c r="F5" s="6"/>
      <c r="G5" s="6"/>
      <c r="H5" s="6"/>
      <c r="I5" s="7"/>
    </row>
    <row r="6" spans="1:9">
      <c r="A6" s="61" t="s">
        <v>22</v>
      </c>
      <c r="B6" s="62" t="s">
        <v>23</v>
      </c>
      <c r="C6" s="6"/>
      <c r="D6" s="6"/>
      <c r="E6" s="6"/>
      <c r="F6" s="6"/>
      <c r="G6" s="6"/>
      <c r="H6" s="7"/>
      <c r="I6" s="92"/>
    </row>
    <row r="7" spans="1:9">
      <c r="A7" s="61" t="s">
        <v>24</v>
      </c>
      <c r="B7" s="62" t="s">
        <v>25</v>
      </c>
      <c r="C7" s="6"/>
      <c r="D7" s="6"/>
      <c r="E7" s="6"/>
      <c r="F7" s="6"/>
      <c r="G7" s="6"/>
      <c r="H7" s="7"/>
      <c r="I7" s="61" t="s">
        <v>26</v>
      </c>
    </row>
    <row r="8" spans="1:9">
      <c r="A8" s="61" t="s">
        <v>27</v>
      </c>
      <c r="B8" s="62" t="s">
        <v>28</v>
      </c>
      <c r="C8" s="6"/>
      <c r="D8" s="6"/>
      <c r="E8" s="6"/>
      <c r="F8" s="6"/>
      <c r="G8" s="6"/>
      <c r="H8" s="7"/>
      <c r="I8" s="61" t="s">
        <v>29</v>
      </c>
    </row>
    <row r="9" spans="1:9">
      <c r="A9" s="61" t="s">
        <v>30</v>
      </c>
      <c r="B9" s="62" t="s">
        <v>31</v>
      </c>
      <c r="C9" s="6"/>
      <c r="D9" s="6"/>
      <c r="E9" s="6"/>
      <c r="F9" s="6"/>
      <c r="G9" s="6"/>
      <c r="H9" s="7"/>
      <c r="I9" s="61">
        <v>6</v>
      </c>
    </row>
    <row r="10" spans="1:9">
      <c r="A10" s="63"/>
      <c r="I10" s="90"/>
    </row>
    <row r="11" ht="12.75" customHeight="1" spans="1:9">
      <c r="A11" s="60" t="s">
        <v>32</v>
      </c>
      <c r="B11" s="6"/>
      <c r="C11" s="6"/>
      <c r="D11" s="6"/>
      <c r="E11" s="6"/>
      <c r="F11" s="6"/>
      <c r="G11" s="6"/>
      <c r="H11" s="6"/>
      <c r="I11" s="7"/>
    </row>
    <row r="12" spans="1:9">
      <c r="A12" s="57" t="s">
        <v>33</v>
      </c>
      <c r="B12" s="7"/>
      <c r="C12" s="57" t="s">
        <v>34</v>
      </c>
      <c r="D12" s="7"/>
      <c r="E12" s="57" t="s">
        <v>35</v>
      </c>
      <c r="F12" s="6"/>
      <c r="G12" s="6"/>
      <c r="H12" s="6"/>
      <c r="I12" s="7"/>
    </row>
    <row r="13" spans="1:9">
      <c r="A13" s="64" t="s">
        <v>36</v>
      </c>
      <c r="B13" s="65"/>
      <c r="C13" s="66" t="s">
        <v>10</v>
      </c>
      <c r="D13" s="67"/>
      <c r="E13" s="57">
        <f>ROUNDUP(B145/C145,0)</f>
        <v>10</v>
      </c>
      <c r="F13" s="6"/>
      <c r="G13" s="6"/>
      <c r="H13" s="6"/>
      <c r="I13" s="7"/>
    </row>
    <row r="14" spans="1:10">
      <c r="A14" s="60" t="s">
        <v>37</v>
      </c>
      <c r="B14" s="6"/>
      <c r="C14" s="6"/>
      <c r="D14" s="6"/>
      <c r="E14" s="6"/>
      <c r="F14" s="6"/>
      <c r="G14" s="6"/>
      <c r="H14" s="6"/>
      <c r="I14" s="7"/>
      <c r="J14" s="133"/>
    </row>
    <row r="15" spans="1:9">
      <c r="A15" s="61">
        <v>1</v>
      </c>
      <c r="B15" s="62" t="s">
        <v>38</v>
      </c>
      <c r="C15" s="6"/>
      <c r="D15" s="6"/>
      <c r="E15" s="6"/>
      <c r="F15" s="6"/>
      <c r="G15" s="6"/>
      <c r="H15" s="7"/>
      <c r="I15" s="61" t="s">
        <v>169</v>
      </c>
    </row>
    <row r="16" spans="1:9">
      <c r="A16" s="61">
        <v>2</v>
      </c>
      <c r="B16" s="62" t="s">
        <v>40</v>
      </c>
      <c r="C16" s="6"/>
      <c r="D16" s="6"/>
      <c r="E16" s="6"/>
      <c r="F16" s="6"/>
      <c r="G16" s="6"/>
      <c r="H16" s="7"/>
      <c r="I16" s="61" t="s">
        <v>41</v>
      </c>
    </row>
    <row r="17" spans="1:9">
      <c r="A17" s="61">
        <v>3</v>
      </c>
      <c r="B17" s="62" t="s">
        <v>42</v>
      </c>
      <c r="C17" s="6"/>
      <c r="D17" s="6"/>
      <c r="E17" s="6"/>
      <c r="F17" s="6"/>
      <c r="G17" s="6"/>
      <c r="H17" s="7"/>
      <c r="I17" s="134">
        <v>1351.36</v>
      </c>
    </row>
    <row r="18" ht="38.25" spans="1:9">
      <c r="A18" s="68">
        <v>4</v>
      </c>
      <c r="B18" s="69" t="s">
        <v>43</v>
      </c>
      <c r="C18" s="6"/>
      <c r="D18" s="6"/>
      <c r="E18" s="6"/>
      <c r="F18" s="6"/>
      <c r="G18" s="6"/>
      <c r="H18" s="7"/>
      <c r="I18" s="95" t="s">
        <v>44</v>
      </c>
    </row>
    <row r="19" spans="1:9">
      <c r="A19" s="61">
        <v>5</v>
      </c>
      <c r="B19" s="62" t="s">
        <v>45</v>
      </c>
      <c r="C19" s="6"/>
      <c r="D19" s="6"/>
      <c r="E19" s="6"/>
      <c r="F19" s="6"/>
      <c r="G19" s="6"/>
      <c r="H19" s="7"/>
      <c r="I19" s="92" t="s">
        <v>46</v>
      </c>
    </row>
    <row r="20" spans="1:9">
      <c r="A20" s="70"/>
      <c r="B20" s="6"/>
      <c r="C20" s="6"/>
      <c r="D20" s="6"/>
      <c r="E20" s="6"/>
      <c r="F20" s="6"/>
      <c r="G20" s="6"/>
      <c r="H20" s="6"/>
      <c r="I20" s="7"/>
    </row>
    <row r="21" ht="15.75" customHeight="1" spans="1:9">
      <c r="A21" s="60" t="s">
        <v>47</v>
      </c>
      <c r="B21" s="6"/>
      <c r="C21" s="6"/>
      <c r="D21" s="6"/>
      <c r="E21" s="6"/>
      <c r="F21" s="6"/>
      <c r="G21" s="6"/>
      <c r="H21" s="6"/>
      <c r="I21" s="7"/>
    </row>
    <row r="22" ht="15.75" customHeight="1" spans="1:9">
      <c r="A22" s="71">
        <v>1</v>
      </c>
      <c r="B22" s="60" t="s">
        <v>48</v>
      </c>
      <c r="C22" s="6"/>
      <c r="D22" s="6"/>
      <c r="E22" s="6"/>
      <c r="F22" s="6"/>
      <c r="G22" s="7"/>
      <c r="H22" s="72" t="s">
        <v>49</v>
      </c>
      <c r="I22" s="72" t="s">
        <v>50</v>
      </c>
    </row>
    <row r="23" ht="15.75" customHeight="1" spans="1:9">
      <c r="A23" s="71" t="s">
        <v>22</v>
      </c>
      <c r="B23" s="62" t="s">
        <v>51</v>
      </c>
      <c r="C23" s="6"/>
      <c r="D23" s="6"/>
      <c r="E23" s="6"/>
      <c r="F23" s="6"/>
      <c r="G23" s="7"/>
      <c r="H23" s="73"/>
      <c r="I23" s="96">
        <f>I17</f>
        <v>1351.36</v>
      </c>
    </row>
    <row r="24" ht="15.75" customHeight="1" spans="1:9">
      <c r="A24" s="71" t="s">
        <v>24</v>
      </c>
      <c r="B24" s="62" t="s">
        <v>52</v>
      </c>
      <c r="C24" s="6"/>
      <c r="D24" s="6"/>
      <c r="E24" s="6"/>
      <c r="F24" s="6"/>
      <c r="G24" s="7"/>
      <c r="H24" s="74"/>
      <c r="I24" s="97">
        <v>0</v>
      </c>
    </row>
    <row r="25" ht="15.75" customHeight="1" spans="1:9">
      <c r="A25" s="71" t="s">
        <v>27</v>
      </c>
      <c r="B25" s="62" t="s">
        <v>53</v>
      </c>
      <c r="C25" s="6"/>
      <c r="D25" s="6"/>
      <c r="E25" s="6"/>
      <c r="F25" s="6"/>
      <c r="G25" s="7"/>
      <c r="H25" s="74"/>
      <c r="I25" s="96">
        <f>ROUND(1320*20%,2)</f>
        <v>264</v>
      </c>
    </row>
    <row r="26" ht="15.75" customHeight="1" spans="1:9">
      <c r="A26" s="71" t="s">
        <v>30</v>
      </c>
      <c r="B26" s="62" t="s">
        <v>54</v>
      </c>
      <c r="C26" s="6"/>
      <c r="D26" s="6"/>
      <c r="E26" s="6"/>
      <c r="F26" s="6"/>
      <c r="G26" s="7"/>
      <c r="H26" s="74"/>
      <c r="I26" s="96">
        <v>0</v>
      </c>
    </row>
    <row r="27" ht="15.75" customHeight="1" spans="1:9">
      <c r="A27" s="71" t="s">
        <v>55</v>
      </c>
      <c r="B27" s="62" t="s">
        <v>56</v>
      </c>
      <c r="C27" s="6"/>
      <c r="D27" s="6"/>
      <c r="E27" s="6"/>
      <c r="F27" s="6"/>
      <c r="G27" s="7"/>
      <c r="H27" s="74"/>
      <c r="I27" s="96">
        <v>0</v>
      </c>
    </row>
    <row r="28" ht="15.75" customHeight="1" spans="1:9">
      <c r="A28" s="71" t="s">
        <v>57</v>
      </c>
      <c r="B28" s="62" t="s">
        <v>58</v>
      </c>
      <c r="C28" s="6"/>
      <c r="D28" s="6"/>
      <c r="E28" s="6"/>
      <c r="F28" s="6"/>
      <c r="G28" s="7"/>
      <c r="H28" s="74"/>
      <c r="I28" s="96">
        <v>0</v>
      </c>
    </row>
    <row r="29" ht="15.75" customHeight="1" spans="1:9">
      <c r="A29" s="60" t="s">
        <v>59</v>
      </c>
      <c r="B29" s="6"/>
      <c r="C29" s="6"/>
      <c r="D29" s="6"/>
      <c r="E29" s="6"/>
      <c r="F29" s="6"/>
      <c r="G29" s="6"/>
      <c r="H29" s="7"/>
      <c r="I29" s="98">
        <f>SUM(I23:I28)</f>
        <v>1615.36</v>
      </c>
    </row>
    <row r="30" ht="15.75" customHeight="1" spans="1:9">
      <c r="A30" s="56"/>
      <c r="I30" s="90"/>
    </row>
    <row r="31" ht="15.75" customHeight="1" spans="1:9">
      <c r="A31" s="60" t="s">
        <v>60</v>
      </c>
      <c r="B31" s="6"/>
      <c r="C31" s="6"/>
      <c r="D31" s="6"/>
      <c r="E31" s="6"/>
      <c r="F31" s="6"/>
      <c r="G31" s="6"/>
      <c r="H31" s="6"/>
      <c r="I31" s="7"/>
    </row>
    <row r="32" ht="15.75" customHeight="1" spans="1:9">
      <c r="A32" s="60" t="s">
        <v>61</v>
      </c>
      <c r="B32" s="6"/>
      <c r="C32" s="6"/>
      <c r="D32" s="6"/>
      <c r="E32" s="6"/>
      <c r="F32" s="6"/>
      <c r="G32" s="7"/>
      <c r="H32" s="72" t="s">
        <v>49</v>
      </c>
      <c r="I32" s="72" t="s">
        <v>50</v>
      </c>
    </row>
    <row r="33" ht="15.75" customHeight="1" spans="1:9">
      <c r="A33" s="71" t="s">
        <v>22</v>
      </c>
      <c r="B33" s="62" t="s">
        <v>62</v>
      </c>
      <c r="C33" s="6"/>
      <c r="D33" s="6"/>
      <c r="E33" s="6"/>
      <c r="F33" s="6"/>
      <c r="G33" s="7"/>
      <c r="H33" s="74">
        <f>ROUND(1/12,4)</f>
        <v>0.0833</v>
      </c>
      <c r="I33" s="99">
        <f>ROUND(I29*H33,2)</f>
        <v>134.56</v>
      </c>
    </row>
    <row r="34" ht="15.75" customHeight="1" spans="1:9">
      <c r="A34" s="71" t="s">
        <v>24</v>
      </c>
      <c r="B34" s="62" t="s">
        <v>63</v>
      </c>
      <c r="C34" s="6"/>
      <c r="D34" s="6"/>
      <c r="E34" s="6"/>
      <c r="F34" s="6"/>
      <c r="G34" s="7"/>
      <c r="H34" s="74">
        <v>0.121</v>
      </c>
      <c r="I34" s="99">
        <f>ROUND(I29*H34,2)</f>
        <v>195.46</v>
      </c>
    </row>
    <row r="35" ht="15.75" customHeight="1" spans="1:9">
      <c r="A35" s="60" t="s">
        <v>64</v>
      </c>
      <c r="B35" s="6"/>
      <c r="C35" s="6"/>
      <c r="D35" s="6"/>
      <c r="E35" s="6"/>
      <c r="F35" s="6"/>
      <c r="G35" s="7"/>
      <c r="H35" s="75">
        <f t="shared" ref="H35:I35" si="0">SUM(H33:H34)</f>
        <v>0.2043</v>
      </c>
      <c r="I35" s="98">
        <f t="shared" si="0"/>
        <v>330.02</v>
      </c>
    </row>
    <row r="36" ht="15.75" customHeight="1" spans="1:9">
      <c r="A36" s="76" t="s">
        <v>65</v>
      </c>
      <c r="B36" s="77"/>
      <c r="C36" s="77"/>
      <c r="D36" s="77"/>
      <c r="E36" s="77"/>
      <c r="F36" s="77"/>
      <c r="G36" s="78" t="s">
        <v>66</v>
      </c>
      <c r="H36" s="6"/>
      <c r="I36" s="100">
        <f>I29</f>
        <v>1615.36</v>
      </c>
    </row>
    <row r="37" ht="15.75" customHeight="1" spans="1:9">
      <c r="A37" s="79"/>
      <c r="F37" s="80"/>
      <c r="G37" s="78" t="s">
        <v>67</v>
      </c>
      <c r="H37" s="6"/>
      <c r="I37" s="100">
        <f>I35</f>
        <v>330.02</v>
      </c>
    </row>
    <row r="38" ht="15.75" customHeight="1" spans="1:9">
      <c r="A38" s="81"/>
      <c r="B38" s="82"/>
      <c r="C38" s="82"/>
      <c r="D38" s="82"/>
      <c r="E38" s="82"/>
      <c r="F38" s="82"/>
      <c r="G38" s="83" t="s">
        <v>68</v>
      </c>
      <c r="H38" s="6"/>
      <c r="I38" s="101">
        <f>SUM(I36:I37)</f>
        <v>1945.38</v>
      </c>
    </row>
    <row r="39" ht="15.75" customHeight="1" spans="1:9">
      <c r="A39" s="60" t="s">
        <v>69</v>
      </c>
      <c r="B39" s="6"/>
      <c r="C39" s="6"/>
      <c r="D39" s="6"/>
      <c r="E39" s="6"/>
      <c r="F39" s="6"/>
      <c r="G39" s="7"/>
      <c r="H39" s="72" t="s">
        <v>49</v>
      </c>
      <c r="I39" s="72" t="s">
        <v>50</v>
      </c>
    </row>
    <row r="40" ht="15.75" customHeight="1" spans="1:9">
      <c r="A40" s="71" t="s">
        <v>22</v>
      </c>
      <c r="B40" s="62" t="s">
        <v>70</v>
      </c>
      <c r="C40" s="6"/>
      <c r="D40" s="6"/>
      <c r="E40" s="6"/>
      <c r="F40" s="6"/>
      <c r="G40" s="7"/>
      <c r="H40" s="74">
        <v>0.2</v>
      </c>
      <c r="I40" s="99">
        <f t="shared" ref="I40:I47" si="1">ROUND($I$38*H40,2)</f>
        <v>389.08</v>
      </c>
    </row>
    <row r="41" ht="15.75" customHeight="1" spans="1:9">
      <c r="A41" s="71" t="s">
        <v>24</v>
      </c>
      <c r="B41" s="62" t="s">
        <v>71</v>
      </c>
      <c r="C41" s="6"/>
      <c r="D41" s="6"/>
      <c r="E41" s="6"/>
      <c r="F41" s="6"/>
      <c r="G41" s="7"/>
      <c r="H41" s="74">
        <v>0.025</v>
      </c>
      <c r="I41" s="99">
        <f t="shared" si="1"/>
        <v>48.63</v>
      </c>
    </row>
    <row r="42" ht="15.75" customHeight="1" spans="1:9">
      <c r="A42" s="71" t="s">
        <v>27</v>
      </c>
      <c r="B42" s="62" t="s">
        <v>72</v>
      </c>
      <c r="C42" s="6"/>
      <c r="D42" s="6"/>
      <c r="E42" s="6"/>
      <c r="F42" s="6"/>
      <c r="G42" s="7"/>
      <c r="H42" s="74">
        <v>0.06</v>
      </c>
      <c r="I42" s="99">
        <f t="shared" si="1"/>
        <v>116.72</v>
      </c>
    </row>
    <row r="43" ht="15.75" customHeight="1" spans="1:9">
      <c r="A43" s="71" t="s">
        <v>30</v>
      </c>
      <c r="B43" s="62" t="s">
        <v>73</v>
      </c>
      <c r="C43" s="6"/>
      <c r="D43" s="6"/>
      <c r="E43" s="6"/>
      <c r="F43" s="6"/>
      <c r="G43" s="7"/>
      <c r="H43" s="74">
        <v>0.015</v>
      </c>
      <c r="I43" s="99">
        <f t="shared" si="1"/>
        <v>29.18</v>
      </c>
    </row>
    <row r="44" ht="15.75" customHeight="1" spans="1:9">
      <c r="A44" s="71" t="s">
        <v>55</v>
      </c>
      <c r="B44" s="62" t="s">
        <v>74</v>
      </c>
      <c r="C44" s="6"/>
      <c r="D44" s="6"/>
      <c r="E44" s="6"/>
      <c r="F44" s="6"/>
      <c r="G44" s="7"/>
      <c r="H44" s="74">
        <v>0.01</v>
      </c>
      <c r="I44" s="99">
        <f t="shared" si="1"/>
        <v>19.45</v>
      </c>
    </row>
    <row r="45" ht="15.75" customHeight="1" spans="1:9">
      <c r="A45" s="71" t="s">
        <v>57</v>
      </c>
      <c r="B45" s="62" t="s">
        <v>75</v>
      </c>
      <c r="C45" s="6"/>
      <c r="D45" s="6"/>
      <c r="E45" s="6"/>
      <c r="F45" s="6"/>
      <c r="G45" s="7"/>
      <c r="H45" s="74">
        <v>0.006</v>
      </c>
      <c r="I45" s="99">
        <f t="shared" si="1"/>
        <v>11.67</v>
      </c>
    </row>
    <row r="46" ht="15.75" customHeight="1" spans="1:9">
      <c r="A46" s="71" t="s">
        <v>76</v>
      </c>
      <c r="B46" s="62" t="s">
        <v>77</v>
      </c>
      <c r="C46" s="6"/>
      <c r="D46" s="6"/>
      <c r="E46" s="6"/>
      <c r="F46" s="6"/>
      <c r="G46" s="7"/>
      <c r="H46" s="74">
        <v>0.002</v>
      </c>
      <c r="I46" s="99">
        <f t="shared" si="1"/>
        <v>3.89</v>
      </c>
    </row>
    <row r="47" ht="15.75" customHeight="1" spans="1:9">
      <c r="A47" s="71" t="s">
        <v>78</v>
      </c>
      <c r="B47" s="62" t="s">
        <v>79</v>
      </c>
      <c r="C47" s="6"/>
      <c r="D47" s="6"/>
      <c r="E47" s="6"/>
      <c r="F47" s="6"/>
      <c r="G47" s="7"/>
      <c r="H47" s="74">
        <v>0.08</v>
      </c>
      <c r="I47" s="99">
        <f t="shared" si="1"/>
        <v>155.63</v>
      </c>
    </row>
    <row r="48" ht="15.75" customHeight="1" spans="1:9">
      <c r="A48" s="60" t="s">
        <v>80</v>
      </c>
      <c r="B48" s="6"/>
      <c r="C48" s="6"/>
      <c r="D48" s="6"/>
      <c r="E48" s="6"/>
      <c r="F48" s="6"/>
      <c r="G48" s="7"/>
      <c r="H48" s="75">
        <f t="shared" ref="H48:I48" si="2">SUM(H40:H47)</f>
        <v>0.398</v>
      </c>
      <c r="I48" s="98">
        <f t="shared" si="2"/>
        <v>774.25</v>
      </c>
    </row>
    <row r="49" ht="15.75" customHeight="1" spans="1:9">
      <c r="A49" s="84"/>
      <c r="B49" s="6"/>
      <c r="C49" s="6"/>
      <c r="D49" s="6"/>
      <c r="E49" s="6"/>
      <c r="F49" s="6"/>
      <c r="G49" s="6"/>
      <c r="H49" s="6"/>
      <c r="I49" s="7"/>
    </row>
    <row r="50" ht="15.75" customHeight="1" spans="1:9">
      <c r="A50" s="60" t="s">
        <v>81</v>
      </c>
      <c r="B50" s="6"/>
      <c r="C50" s="6"/>
      <c r="D50" s="6"/>
      <c r="E50" s="6"/>
      <c r="F50" s="6"/>
      <c r="G50" s="7"/>
      <c r="H50" s="75"/>
      <c r="I50" s="72" t="s">
        <v>50</v>
      </c>
    </row>
    <row r="51" ht="15.75" customHeight="1" spans="1:9">
      <c r="A51" s="71" t="s">
        <v>22</v>
      </c>
      <c r="B51" s="70" t="s">
        <v>82</v>
      </c>
      <c r="C51" s="6"/>
      <c r="D51" s="6"/>
      <c r="E51" s="6"/>
      <c r="F51" s="6"/>
      <c r="G51" s="7"/>
      <c r="H51" s="85">
        <v>3</v>
      </c>
      <c r="I51" s="96">
        <f>ROUND((H51*2*22)-0.06*I23,2)</f>
        <v>50.92</v>
      </c>
    </row>
    <row r="52" ht="15.75" customHeight="1" spans="1:9">
      <c r="A52" s="71" t="s">
        <v>24</v>
      </c>
      <c r="B52" s="70" t="s">
        <v>83</v>
      </c>
      <c r="C52" s="6"/>
      <c r="D52" s="6"/>
      <c r="E52" s="6"/>
      <c r="F52" s="6"/>
      <c r="G52" s="7"/>
      <c r="H52" s="61" t="s">
        <v>84</v>
      </c>
      <c r="I52" s="96">
        <v>412.05</v>
      </c>
    </row>
    <row r="53" ht="15.75" customHeight="1" spans="1:9">
      <c r="A53" s="86" t="s">
        <v>27</v>
      </c>
      <c r="B53" s="87" t="s">
        <v>85</v>
      </c>
      <c r="C53" s="6"/>
      <c r="D53" s="6"/>
      <c r="E53" s="6"/>
      <c r="F53" s="6"/>
      <c r="G53" s="7"/>
      <c r="H53" s="88" t="s">
        <v>84</v>
      </c>
      <c r="I53" s="97">
        <v>70</v>
      </c>
    </row>
    <row r="54" ht="15.75" customHeight="1" spans="1:9">
      <c r="A54" s="71" t="s">
        <v>30</v>
      </c>
      <c r="B54" s="70" t="s">
        <v>86</v>
      </c>
      <c r="C54" s="6"/>
      <c r="D54" s="6"/>
      <c r="E54" s="6"/>
      <c r="F54" s="6"/>
      <c r="G54" s="7"/>
      <c r="H54" s="61" t="s">
        <v>84</v>
      </c>
      <c r="I54" s="96">
        <f>ROUND((I23*26)*0.002/12,2)</f>
        <v>5.86</v>
      </c>
    </row>
    <row r="55" ht="15.75" customHeight="1" spans="1:9">
      <c r="A55" s="60" t="s">
        <v>87</v>
      </c>
      <c r="B55" s="6"/>
      <c r="C55" s="6"/>
      <c r="D55" s="6"/>
      <c r="E55" s="6"/>
      <c r="F55" s="6"/>
      <c r="G55" s="6"/>
      <c r="H55" s="7"/>
      <c r="I55" s="98">
        <f>SUM(I51:I54)</f>
        <v>538.83</v>
      </c>
    </row>
    <row r="56" ht="15.75" customHeight="1" spans="1:9">
      <c r="A56" s="84"/>
      <c r="B56" s="6"/>
      <c r="C56" s="6"/>
      <c r="D56" s="6"/>
      <c r="E56" s="6"/>
      <c r="F56" s="6"/>
      <c r="G56" s="6"/>
      <c r="H56" s="6"/>
      <c r="I56" s="7"/>
    </row>
    <row r="57" ht="15.75" customHeight="1" spans="1:9">
      <c r="A57" s="60" t="s">
        <v>88</v>
      </c>
      <c r="B57" s="6"/>
      <c r="C57" s="6"/>
      <c r="D57" s="6"/>
      <c r="E57" s="6"/>
      <c r="F57" s="6"/>
      <c r="G57" s="6"/>
      <c r="H57" s="6"/>
      <c r="I57" s="7"/>
    </row>
    <row r="58" ht="15.75" customHeight="1" spans="1:9">
      <c r="A58" s="60" t="s">
        <v>89</v>
      </c>
      <c r="B58" s="6"/>
      <c r="C58" s="6"/>
      <c r="D58" s="6"/>
      <c r="E58" s="6"/>
      <c r="F58" s="6"/>
      <c r="G58" s="6"/>
      <c r="H58" s="7"/>
      <c r="I58" s="72" t="s">
        <v>50</v>
      </c>
    </row>
    <row r="59" ht="15.75" customHeight="1" spans="1:9">
      <c r="A59" s="71" t="s">
        <v>90</v>
      </c>
      <c r="B59" s="57" t="s">
        <v>91</v>
      </c>
      <c r="C59" s="6"/>
      <c r="D59" s="6"/>
      <c r="E59" s="6"/>
      <c r="F59" s="6"/>
      <c r="G59" s="6"/>
      <c r="H59" s="7"/>
      <c r="I59" s="99">
        <f>I35</f>
        <v>330.02</v>
      </c>
    </row>
    <row r="60" ht="15.75" customHeight="1" spans="1:9">
      <c r="A60" s="71" t="s">
        <v>92</v>
      </c>
      <c r="B60" s="57" t="s">
        <v>93</v>
      </c>
      <c r="C60" s="6"/>
      <c r="D60" s="6"/>
      <c r="E60" s="6"/>
      <c r="F60" s="6"/>
      <c r="G60" s="6"/>
      <c r="H60" s="7"/>
      <c r="I60" s="99">
        <f>I48</f>
        <v>774.25</v>
      </c>
    </row>
    <row r="61" ht="15.75" customHeight="1" spans="1:9">
      <c r="A61" s="71" t="s">
        <v>94</v>
      </c>
      <c r="B61" s="57" t="s">
        <v>95</v>
      </c>
      <c r="C61" s="6"/>
      <c r="D61" s="6"/>
      <c r="E61" s="6"/>
      <c r="F61" s="6"/>
      <c r="G61" s="6"/>
      <c r="H61" s="7"/>
      <c r="I61" s="99">
        <f>I55</f>
        <v>538.83</v>
      </c>
    </row>
    <row r="62" ht="15.75" customHeight="1" spans="1:9">
      <c r="A62" s="60" t="s">
        <v>96</v>
      </c>
      <c r="B62" s="6"/>
      <c r="C62" s="6"/>
      <c r="D62" s="6"/>
      <c r="E62" s="6"/>
      <c r="F62" s="6"/>
      <c r="G62" s="6"/>
      <c r="H62" s="7"/>
      <c r="I62" s="98">
        <f>SUM(I59:I61)</f>
        <v>1643.1</v>
      </c>
    </row>
    <row r="63" ht="15.75" customHeight="1" spans="1:9">
      <c r="A63" s="89" t="s">
        <v>97</v>
      </c>
      <c r="B63" s="77"/>
      <c r="C63" s="77"/>
      <c r="D63" s="77"/>
      <c r="E63" s="77"/>
      <c r="F63" s="77"/>
      <c r="G63" s="78" t="s">
        <v>66</v>
      </c>
      <c r="H63" s="6"/>
      <c r="I63" s="100">
        <f>I29</f>
        <v>1615.36</v>
      </c>
    </row>
    <row r="64" ht="15.75" customHeight="1" spans="1:9">
      <c r="A64" s="79"/>
      <c r="F64" s="80"/>
      <c r="G64" s="78" t="s">
        <v>98</v>
      </c>
      <c r="H64" s="6"/>
      <c r="I64" s="100">
        <f>I62</f>
        <v>1643.1</v>
      </c>
    </row>
    <row r="65" ht="15.75" customHeight="1" spans="1:9">
      <c r="A65" s="81"/>
      <c r="B65" s="82"/>
      <c r="C65" s="82"/>
      <c r="D65" s="82"/>
      <c r="E65" s="82"/>
      <c r="F65" s="82"/>
      <c r="G65" s="83" t="s">
        <v>68</v>
      </c>
      <c r="H65" s="6"/>
      <c r="I65" s="101">
        <f>SUM(I63:I64)</f>
        <v>3258.46</v>
      </c>
    </row>
    <row r="66" ht="15.75" customHeight="1" spans="1:9">
      <c r="A66" s="60" t="s">
        <v>99</v>
      </c>
      <c r="B66" s="6"/>
      <c r="C66" s="6"/>
      <c r="D66" s="6"/>
      <c r="E66" s="6"/>
      <c r="F66" s="6"/>
      <c r="G66" s="6"/>
      <c r="H66" s="6"/>
      <c r="I66" s="7"/>
    </row>
    <row r="67" ht="27.75" customHeight="1" spans="1:9">
      <c r="A67" s="72">
        <v>3</v>
      </c>
      <c r="B67" s="60" t="s">
        <v>100</v>
      </c>
      <c r="C67" s="6"/>
      <c r="D67" s="6"/>
      <c r="E67" s="6"/>
      <c r="F67" s="6"/>
      <c r="G67" s="7"/>
      <c r="H67" s="72" t="s">
        <v>49</v>
      </c>
      <c r="I67" s="72" t="s">
        <v>50</v>
      </c>
    </row>
    <row r="68" ht="15.75" customHeight="1" spans="1:9">
      <c r="A68" s="71" t="s">
        <v>22</v>
      </c>
      <c r="B68" s="62" t="s">
        <v>101</v>
      </c>
      <c r="C68" s="6"/>
      <c r="D68" s="6"/>
      <c r="E68" s="6"/>
      <c r="F68" s="6"/>
      <c r="G68" s="7"/>
      <c r="H68" s="74">
        <f>ROUND(((1/12)*5%),4)</f>
        <v>0.0042</v>
      </c>
      <c r="I68" s="99">
        <f t="shared" ref="I68:I72" si="3">ROUND(H68*$I$65,2)</f>
        <v>13.69</v>
      </c>
    </row>
    <row r="69" ht="15.75" customHeight="1" spans="1:9">
      <c r="A69" s="71" t="s">
        <v>24</v>
      </c>
      <c r="B69" s="62" t="s">
        <v>102</v>
      </c>
      <c r="C69" s="6"/>
      <c r="D69" s="6"/>
      <c r="E69" s="6"/>
      <c r="F69" s="6"/>
      <c r="G69" s="7"/>
      <c r="H69" s="74">
        <f>TRUNC(H68*H47,4)</f>
        <v>0.0003</v>
      </c>
      <c r="I69" s="99">
        <f t="shared" si="3"/>
        <v>0.98</v>
      </c>
    </row>
    <row r="70" ht="15.75" customHeight="1" spans="1:9">
      <c r="A70" s="71" t="s">
        <v>27</v>
      </c>
      <c r="B70" s="62" t="s">
        <v>103</v>
      </c>
      <c r="C70" s="6"/>
      <c r="D70" s="6"/>
      <c r="E70" s="6"/>
      <c r="F70" s="6"/>
      <c r="G70" s="7"/>
      <c r="H70" s="74">
        <f>ROUND(((7/30)/12)*100%,4)</f>
        <v>0.0194</v>
      </c>
      <c r="I70" s="99">
        <f t="shared" si="3"/>
        <v>63.21</v>
      </c>
    </row>
    <row r="71" ht="15.75" customHeight="1" spans="1:9">
      <c r="A71" s="71" t="s">
        <v>30</v>
      </c>
      <c r="B71" s="103" t="s">
        <v>104</v>
      </c>
      <c r="C71" s="6"/>
      <c r="D71" s="6"/>
      <c r="E71" s="6"/>
      <c r="F71" s="6"/>
      <c r="G71" s="7"/>
      <c r="H71" s="74">
        <f>ROUND(H70*H48,4)</f>
        <v>0.0077</v>
      </c>
      <c r="I71" s="99">
        <f t="shared" si="3"/>
        <v>25.09</v>
      </c>
    </row>
    <row r="72" ht="15.75" customHeight="1" spans="1:9">
      <c r="A72" s="71" t="s">
        <v>55</v>
      </c>
      <c r="B72" s="62" t="s">
        <v>105</v>
      </c>
      <c r="C72" s="6"/>
      <c r="D72" s="6"/>
      <c r="E72" s="6"/>
      <c r="F72" s="6"/>
      <c r="G72" s="7"/>
      <c r="H72" s="74">
        <v>0.04</v>
      </c>
      <c r="I72" s="99">
        <f t="shared" si="3"/>
        <v>130.34</v>
      </c>
    </row>
    <row r="73" ht="15.75" customHeight="1" spans="1:9">
      <c r="A73" s="60" t="s">
        <v>106</v>
      </c>
      <c r="B73" s="6"/>
      <c r="C73" s="6"/>
      <c r="D73" s="6"/>
      <c r="E73" s="6"/>
      <c r="F73" s="6"/>
      <c r="G73" s="7"/>
      <c r="H73" s="75">
        <f t="shared" ref="H73:I73" si="4">SUM(H68:H72)</f>
        <v>0.0716</v>
      </c>
      <c r="I73" s="98">
        <f t="shared" si="4"/>
        <v>233.31</v>
      </c>
    </row>
    <row r="74" ht="15.75" customHeight="1" spans="1:9">
      <c r="A74" s="76" t="s">
        <v>107</v>
      </c>
      <c r="B74" s="77"/>
      <c r="C74" s="77"/>
      <c r="D74" s="77"/>
      <c r="E74" s="77"/>
      <c r="F74" s="77"/>
      <c r="G74" s="78" t="s">
        <v>66</v>
      </c>
      <c r="H74" s="6"/>
      <c r="I74" s="100">
        <f>I29</f>
        <v>1615.36</v>
      </c>
    </row>
    <row r="75" ht="15.75" customHeight="1" spans="1:9">
      <c r="A75" s="79"/>
      <c r="F75" s="80"/>
      <c r="G75" s="78" t="s">
        <v>98</v>
      </c>
      <c r="H75" s="6"/>
      <c r="I75" s="100">
        <f>I62</f>
        <v>1643.1</v>
      </c>
    </row>
    <row r="76" ht="15.75" customHeight="1" spans="1:9">
      <c r="A76" s="79"/>
      <c r="F76" s="80"/>
      <c r="G76" s="78" t="s">
        <v>108</v>
      </c>
      <c r="H76" s="6"/>
      <c r="I76" s="100">
        <f>I73</f>
        <v>233.31</v>
      </c>
    </row>
    <row r="77" ht="15.75" customHeight="1" spans="1:9">
      <c r="A77" s="79"/>
      <c r="B77" s="80"/>
      <c r="C77" s="80"/>
      <c r="D77" s="80"/>
      <c r="E77" s="80"/>
      <c r="F77" s="80"/>
      <c r="G77" s="83" t="s">
        <v>68</v>
      </c>
      <c r="H77" s="6"/>
      <c r="I77" s="101">
        <f>SUM(I74:I76)</f>
        <v>3491.77</v>
      </c>
    </row>
    <row r="78" ht="15.75" customHeight="1" spans="1:9">
      <c r="A78" s="60" t="s">
        <v>109</v>
      </c>
      <c r="B78" s="6"/>
      <c r="C78" s="6"/>
      <c r="D78" s="6"/>
      <c r="E78" s="6"/>
      <c r="F78" s="6"/>
      <c r="G78" s="6"/>
      <c r="H78" s="6"/>
      <c r="I78" s="7"/>
    </row>
    <row r="79" ht="15.75" customHeight="1" spans="1:9">
      <c r="A79" s="60" t="s">
        <v>110</v>
      </c>
      <c r="B79" s="6"/>
      <c r="C79" s="6"/>
      <c r="D79" s="6"/>
      <c r="E79" s="6"/>
      <c r="F79" s="6"/>
      <c r="G79" s="7"/>
      <c r="H79" s="72" t="s">
        <v>49</v>
      </c>
      <c r="I79" s="72" t="s">
        <v>50</v>
      </c>
    </row>
    <row r="80" ht="15.75" customHeight="1" spans="1:9">
      <c r="A80" s="71" t="s">
        <v>22</v>
      </c>
      <c r="B80" s="62" t="s">
        <v>111</v>
      </c>
      <c r="C80" s="6"/>
      <c r="D80" s="6"/>
      <c r="E80" s="6"/>
      <c r="F80" s="6"/>
      <c r="G80" s="7"/>
      <c r="H80" s="74">
        <f>ROUND(((1+1/3)/12)/12,4)</f>
        <v>0.0093</v>
      </c>
      <c r="I80" s="99">
        <f t="shared" ref="I80:I85" si="5">ROUND(H80*$I$77,2)</f>
        <v>32.47</v>
      </c>
    </row>
    <row r="81" ht="15.75" customHeight="1" spans="1:9">
      <c r="A81" s="71" t="s">
        <v>24</v>
      </c>
      <c r="B81" s="62" t="s">
        <v>112</v>
      </c>
      <c r="C81" s="6"/>
      <c r="D81" s="6"/>
      <c r="E81" s="6"/>
      <c r="F81" s="6"/>
      <c r="G81" s="7"/>
      <c r="H81" s="74">
        <f>ROUND(2/30/12,4)</f>
        <v>0.0056</v>
      </c>
      <c r="I81" s="99">
        <f t="shared" si="5"/>
        <v>19.55</v>
      </c>
    </row>
    <row r="82" ht="15.75" customHeight="1" spans="1:9">
      <c r="A82" s="71" t="s">
        <v>27</v>
      </c>
      <c r="B82" s="62" t="s">
        <v>113</v>
      </c>
      <c r="C82" s="6"/>
      <c r="D82" s="6"/>
      <c r="E82" s="6"/>
      <c r="F82" s="6"/>
      <c r="G82" s="7"/>
      <c r="H82" s="74">
        <f>ROUND(((5/30)/12)*2%,4)</f>
        <v>0.0003</v>
      </c>
      <c r="I82" s="99">
        <f t="shared" si="5"/>
        <v>1.05</v>
      </c>
    </row>
    <row r="83" ht="15.75" customHeight="1" spans="1:9">
      <c r="A83" s="71" t="s">
        <v>30</v>
      </c>
      <c r="B83" s="62" t="s">
        <v>114</v>
      </c>
      <c r="C83" s="6"/>
      <c r="D83" s="6"/>
      <c r="E83" s="6"/>
      <c r="F83" s="6"/>
      <c r="G83" s="7"/>
      <c r="H83" s="74">
        <f>ROUND(((15/30)/12)*8%,4)</f>
        <v>0.0033</v>
      </c>
      <c r="I83" s="99">
        <f t="shared" si="5"/>
        <v>11.52</v>
      </c>
    </row>
    <row r="84" ht="15.75" customHeight="1" spans="1:9">
      <c r="A84" s="71" t="s">
        <v>55</v>
      </c>
      <c r="B84" s="62" t="s">
        <v>115</v>
      </c>
      <c r="C84" s="6"/>
      <c r="D84" s="6"/>
      <c r="E84" s="6"/>
      <c r="F84" s="6"/>
      <c r="G84" s="7"/>
      <c r="H84" s="74">
        <f>ROUND(((1+1/3)/12*4/12)*2%,4)</f>
        <v>0.0007</v>
      </c>
      <c r="I84" s="99">
        <f t="shared" si="5"/>
        <v>2.44</v>
      </c>
    </row>
    <row r="85" ht="15.75" customHeight="1" spans="1:9">
      <c r="A85" s="86" t="s">
        <v>57</v>
      </c>
      <c r="B85" s="104" t="s">
        <v>116</v>
      </c>
      <c r="C85" s="6"/>
      <c r="D85" s="6"/>
      <c r="E85" s="6"/>
      <c r="F85" s="6"/>
      <c r="G85" s="7"/>
      <c r="H85" s="105">
        <v>0</v>
      </c>
      <c r="I85" s="99">
        <f t="shared" si="5"/>
        <v>0</v>
      </c>
    </row>
    <row r="86" ht="15.75" customHeight="1" spans="1:9">
      <c r="A86" s="60" t="s">
        <v>117</v>
      </c>
      <c r="B86" s="6"/>
      <c r="C86" s="6"/>
      <c r="D86" s="6"/>
      <c r="E86" s="6"/>
      <c r="F86" s="6"/>
      <c r="G86" s="7"/>
      <c r="H86" s="75">
        <f t="shared" ref="H86:I86" si="6">SUM(H80:H85)</f>
        <v>0.0192</v>
      </c>
      <c r="I86" s="98">
        <f t="shared" si="6"/>
        <v>67.03</v>
      </c>
    </row>
    <row r="87" ht="15.75" customHeight="1" spans="1:9">
      <c r="A87" s="84"/>
      <c r="B87" s="6"/>
      <c r="C87" s="6"/>
      <c r="D87" s="6"/>
      <c r="E87" s="6"/>
      <c r="F87" s="6"/>
      <c r="G87" s="6"/>
      <c r="H87" s="6"/>
      <c r="I87" s="7"/>
    </row>
    <row r="88" ht="15.75" customHeight="1" spans="1:9">
      <c r="A88" s="106" t="s">
        <v>118</v>
      </c>
      <c r="B88" s="6"/>
      <c r="C88" s="6"/>
      <c r="D88" s="6"/>
      <c r="E88" s="6"/>
      <c r="F88" s="6"/>
      <c r="G88" s="7"/>
      <c r="H88" s="107" t="s">
        <v>49</v>
      </c>
      <c r="I88" s="107" t="s">
        <v>50</v>
      </c>
    </row>
    <row r="89" ht="15.75" customHeight="1" spans="1:9">
      <c r="A89" s="86" t="s">
        <v>22</v>
      </c>
      <c r="B89" s="104" t="s">
        <v>119</v>
      </c>
      <c r="C89" s="6"/>
      <c r="D89" s="6"/>
      <c r="E89" s="6"/>
      <c r="F89" s="6"/>
      <c r="G89" s="7"/>
      <c r="H89" s="105">
        <v>0</v>
      </c>
      <c r="I89" s="126">
        <f>I29*H89</f>
        <v>0</v>
      </c>
    </row>
    <row r="90" ht="15.75" customHeight="1" spans="1:9">
      <c r="A90" s="106" t="s">
        <v>120</v>
      </c>
      <c r="B90" s="6"/>
      <c r="C90" s="6"/>
      <c r="D90" s="6"/>
      <c r="E90" s="6"/>
      <c r="F90" s="6"/>
      <c r="G90" s="7"/>
      <c r="H90" s="108">
        <f t="shared" ref="H90:I90" si="7">H89</f>
        <v>0</v>
      </c>
      <c r="I90" s="127">
        <f t="shared" si="7"/>
        <v>0</v>
      </c>
    </row>
    <row r="91" ht="15.75" customHeight="1" spans="1:9">
      <c r="A91" s="84"/>
      <c r="B91" s="6"/>
      <c r="C91" s="6"/>
      <c r="D91" s="6"/>
      <c r="E91" s="6"/>
      <c r="F91" s="6"/>
      <c r="G91" s="6"/>
      <c r="H91" s="6"/>
      <c r="I91" s="7"/>
    </row>
    <row r="92" ht="15.75" customHeight="1" spans="1:9">
      <c r="A92" s="60" t="s">
        <v>121</v>
      </c>
      <c r="B92" s="6"/>
      <c r="C92" s="6"/>
      <c r="D92" s="6"/>
      <c r="E92" s="6"/>
      <c r="F92" s="6"/>
      <c r="G92" s="6"/>
      <c r="H92" s="6"/>
      <c r="I92" s="7"/>
    </row>
    <row r="93" ht="15.75" customHeight="1" spans="1:9">
      <c r="A93" s="60" t="s">
        <v>122</v>
      </c>
      <c r="B93" s="6"/>
      <c r="C93" s="6"/>
      <c r="D93" s="6"/>
      <c r="E93" s="6"/>
      <c r="F93" s="6"/>
      <c r="G93" s="6"/>
      <c r="H93" s="7"/>
      <c r="I93" s="72" t="s">
        <v>50</v>
      </c>
    </row>
    <row r="94" ht="15.75" customHeight="1" spans="1:9">
      <c r="A94" s="71" t="s">
        <v>123</v>
      </c>
      <c r="B94" s="57" t="s">
        <v>124</v>
      </c>
      <c r="C94" s="6"/>
      <c r="D94" s="6"/>
      <c r="E94" s="6"/>
      <c r="F94" s="6"/>
      <c r="G94" s="6"/>
      <c r="H94" s="7"/>
      <c r="I94" s="99">
        <f>I86</f>
        <v>67.03</v>
      </c>
    </row>
    <row r="95" ht="15.75" customHeight="1" spans="1:9">
      <c r="A95" s="109" t="s">
        <v>125</v>
      </c>
      <c r="B95" s="110" t="s">
        <v>126</v>
      </c>
      <c r="C95" s="6"/>
      <c r="D95" s="6"/>
      <c r="E95" s="6"/>
      <c r="F95" s="6"/>
      <c r="G95" s="6"/>
      <c r="H95" s="7"/>
      <c r="I95" s="126">
        <f>I90</f>
        <v>0</v>
      </c>
    </row>
    <row r="96" ht="15.75" customHeight="1" spans="1:9">
      <c r="A96" s="60" t="s">
        <v>127</v>
      </c>
      <c r="B96" s="6"/>
      <c r="C96" s="6"/>
      <c r="D96" s="6"/>
      <c r="E96" s="6"/>
      <c r="F96" s="6"/>
      <c r="G96" s="6"/>
      <c r="H96" s="7"/>
      <c r="I96" s="98">
        <f>SUM(I94:I95)</f>
        <v>67.03</v>
      </c>
    </row>
    <row r="97" ht="15.75" customHeight="1" spans="1:9">
      <c r="A97" s="84"/>
      <c r="B97" s="6"/>
      <c r="C97" s="6"/>
      <c r="D97" s="6"/>
      <c r="E97" s="6"/>
      <c r="F97" s="6"/>
      <c r="G97" s="6"/>
      <c r="H97" s="6"/>
      <c r="I97" s="7"/>
    </row>
    <row r="98" ht="15.75" customHeight="1" spans="1:9">
      <c r="A98" s="60" t="s">
        <v>128</v>
      </c>
      <c r="B98" s="6"/>
      <c r="C98" s="6"/>
      <c r="D98" s="6"/>
      <c r="E98" s="6"/>
      <c r="F98" s="6"/>
      <c r="G98" s="6"/>
      <c r="H98" s="6"/>
      <c r="I98" s="7"/>
    </row>
    <row r="99" ht="15.75" customHeight="1" spans="1:9">
      <c r="A99" s="72">
        <v>5</v>
      </c>
      <c r="B99" s="60" t="s">
        <v>129</v>
      </c>
      <c r="C99" s="6"/>
      <c r="D99" s="6"/>
      <c r="E99" s="6"/>
      <c r="F99" s="6"/>
      <c r="G99" s="7"/>
      <c r="H99" s="72"/>
      <c r="I99" s="72" t="s">
        <v>50</v>
      </c>
    </row>
    <row r="100" ht="15.75" customHeight="1" spans="1:9">
      <c r="A100" s="111" t="s">
        <v>22</v>
      </c>
      <c r="B100" s="70" t="s">
        <v>130</v>
      </c>
      <c r="C100" s="6"/>
      <c r="D100" s="6"/>
      <c r="E100" s="6"/>
      <c r="F100" s="6"/>
      <c r="G100" s="7"/>
      <c r="H100" s="112" t="s">
        <v>84</v>
      </c>
      <c r="I100" s="99">
        <f>MATERIAIS!F49</f>
        <v>727.27</v>
      </c>
    </row>
    <row r="101" ht="15.75" customHeight="1" spans="1:9">
      <c r="A101" s="111" t="s">
        <v>24</v>
      </c>
      <c r="B101" s="70" t="s">
        <v>131</v>
      </c>
      <c r="C101" s="6"/>
      <c r="D101" s="6"/>
      <c r="E101" s="6"/>
      <c r="F101" s="6"/>
      <c r="G101" s="7"/>
      <c r="H101" s="112" t="s">
        <v>84</v>
      </c>
      <c r="I101" s="99">
        <f>EPIS!F20</f>
        <v>66.48</v>
      </c>
    </row>
    <row r="102" ht="15.75" customHeight="1" spans="1:9">
      <c r="A102" s="111" t="s">
        <v>27</v>
      </c>
      <c r="B102" s="70" t="s">
        <v>132</v>
      </c>
      <c r="C102" s="6"/>
      <c r="D102" s="6"/>
      <c r="E102" s="6"/>
      <c r="F102" s="6"/>
      <c r="G102" s="7"/>
      <c r="H102" s="112" t="s">
        <v>84</v>
      </c>
      <c r="I102" s="99">
        <f>UNIFORMES!F22</f>
        <v>54.57</v>
      </c>
    </row>
    <row r="103" ht="15.75" customHeight="1" spans="1:9">
      <c r="A103" s="111" t="s">
        <v>30</v>
      </c>
      <c r="B103" s="70" t="s">
        <v>133</v>
      </c>
      <c r="C103" s="6"/>
      <c r="D103" s="6"/>
      <c r="E103" s="6"/>
      <c r="F103" s="6"/>
      <c r="G103" s="7"/>
      <c r="H103" s="113" t="s">
        <v>84</v>
      </c>
      <c r="I103" s="99">
        <f>EQUIPAMENTOS!I16</f>
        <v>4.84</v>
      </c>
    </row>
    <row r="104" ht="15.75" customHeight="1" spans="1:9">
      <c r="A104" s="60" t="s">
        <v>134</v>
      </c>
      <c r="B104" s="6"/>
      <c r="C104" s="6"/>
      <c r="D104" s="6"/>
      <c r="E104" s="6"/>
      <c r="F104" s="6"/>
      <c r="G104" s="7"/>
      <c r="H104" s="75" t="s">
        <v>84</v>
      </c>
      <c r="I104" s="98">
        <f>SUM(I100:I103)</f>
        <v>853.16</v>
      </c>
    </row>
    <row r="105" ht="15.75" customHeight="1" spans="1:9">
      <c r="A105" s="76" t="s">
        <v>135</v>
      </c>
      <c r="B105" s="77"/>
      <c r="C105" s="77"/>
      <c r="D105" s="77"/>
      <c r="E105" s="77"/>
      <c r="F105" s="77"/>
      <c r="G105" s="78" t="s">
        <v>66</v>
      </c>
      <c r="H105" s="6"/>
      <c r="I105" s="100">
        <f>I29</f>
        <v>1615.36</v>
      </c>
    </row>
    <row r="106" ht="15.75" customHeight="1" spans="1:9">
      <c r="A106" s="79"/>
      <c r="F106" s="80"/>
      <c r="G106" s="78" t="s">
        <v>98</v>
      </c>
      <c r="H106" s="6"/>
      <c r="I106" s="100">
        <f>I62</f>
        <v>1643.1</v>
      </c>
    </row>
    <row r="107" ht="15.75" customHeight="1" spans="1:9">
      <c r="A107" s="79"/>
      <c r="F107" s="80"/>
      <c r="G107" s="78" t="s">
        <v>108</v>
      </c>
      <c r="H107" s="6"/>
      <c r="I107" s="100">
        <f>I73</f>
        <v>233.31</v>
      </c>
    </row>
    <row r="108" ht="15.75" customHeight="1" spans="1:9">
      <c r="A108" s="79"/>
      <c r="F108" s="80"/>
      <c r="G108" s="78" t="s">
        <v>136</v>
      </c>
      <c r="H108" s="6"/>
      <c r="I108" s="100">
        <f>I96</f>
        <v>67.03</v>
      </c>
    </row>
    <row r="109" ht="15.75" customHeight="1" spans="1:9">
      <c r="A109" s="79"/>
      <c r="F109" s="80"/>
      <c r="G109" s="78" t="s">
        <v>137</v>
      </c>
      <c r="H109" s="6"/>
      <c r="I109" s="100">
        <f>I104</f>
        <v>853.16</v>
      </c>
    </row>
    <row r="110" ht="15.75" customHeight="1" spans="1:9">
      <c r="A110" s="79"/>
      <c r="B110" s="80"/>
      <c r="C110" s="80"/>
      <c r="D110" s="80"/>
      <c r="E110" s="80"/>
      <c r="F110" s="80"/>
      <c r="G110" s="83" t="s">
        <v>68</v>
      </c>
      <c r="H110" s="6"/>
      <c r="I110" s="101">
        <f>SUM(I105:I109)</f>
        <v>4411.96</v>
      </c>
    </row>
    <row r="111" ht="15.75" customHeight="1" spans="1:9">
      <c r="A111" s="60" t="s">
        <v>138</v>
      </c>
      <c r="B111" s="6"/>
      <c r="C111" s="6"/>
      <c r="D111" s="6"/>
      <c r="E111" s="6"/>
      <c r="F111" s="6"/>
      <c r="G111" s="6"/>
      <c r="H111" s="6"/>
      <c r="I111" s="7"/>
    </row>
    <row r="112" ht="15.75" customHeight="1" spans="1:9">
      <c r="A112" s="72">
        <v>6</v>
      </c>
      <c r="B112" s="60" t="s">
        <v>139</v>
      </c>
      <c r="C112" s="6"/>
      <c r="D112" s="6"/>
      <c r="E112" s="6"/>
      <c r="F112" s="6"/>
      <c r="G112" s="7"/>
      <c r="H112" s="72" t="s">
        <v>49</v>
      </c>
      <c r="I112" s="72" t="s">
        <v>50</v>
      </c>
    </row>
    <row r="113" ht="15.75" customHeight="1" spans="1:9">
      <c r="A113" s="71" t="s">
        <v>22</v>
      </c>
      <c r="B113" s="62" t="s">
        <v>140</v>
      </c>
      <c r="C113" s="6"/>
      <c r="D113" s="6"/>
      <c r="E113" s="6"/>
      <c r="F113" s="6"/>
      <c r="G113" s="7"/>
      <c r="H113" s="114">
        <v>0.05</v>
      </c>
      <c r="I113" s="99">
        <f>ROUND(H113*I110,2)</f>
        <v>220.6</v>
      </c>
    </row>
    <row r="114" ht="15.75" customHeight="1" spans="1:9">
      <c r="A114" s="71" t="s">
        <v>24</v>
      </c>
      <c r="B114" s="62" t="s">
        <v>141</v>
      </c>
      <c r="C114" s="6"/>
      <c r="D114" s="6"/>
      <c r="E114" s="6"/>
      <c r="F114" s="6"/>
      <c r="G114" s="7"/>
      <c r="H114" s="114">
        <v>0.1</v>
      </c>
      <c r="I114" s="99">
        <f>ROUND(H114*(I110+I113),2)</f>
        <v>463.26</v>
      </c>
    </row>
    <row r="115" ht="15.75" customHeight="1" spans="1:9">
      <c r="A115" s="71" t="s">
        <v>27</v>
      </c>
      <c r="B115" s="115" t="s">
        <v>142</v>
      </c>
      <c r="C115" s="6"/>
      <c r="D115" s="6"/>
      <c r="E115" s="6"/>
      <c r="F115" s="6"/>
      <c r="G115" s="7"/>
      <c r="H115" s="74"/>
      <c r="I115" s="128"/>
    </row>
    <row r="116" ht="15.75" customHeight="1" spans="1:9">
      <c r="A116" s="71" t="s">
        <v>143</v>
      </c>
      <c r="B116" s="62" t="s">
        <v>144</v>
      </c>
      <c r="C116" s="6"/>
      <c r="D116" s="6"/>
      <c r="E116" s="6"/>
      <c r="F116" s="6"/>
      <c r="G116" s="7"/>
      <c r="H116" s="114">
        <v>0.0165</v>
      </c>
      <c r="I116" s="99">
        <f t="shared" ref="I116:I118" si="8">ROUND($I$126*H116,2)</f>
        <v>98.05</v>
      </c>
    </row>
    <row r="117" ht="15.75" customHeight="1" spans="1:9">
      <c r="A117" s="71" t="s">
        <v>145</v>
      </c>
      <c r="B117" s="62" t="s">
        <v>146</v>
      </c>
      <c r="C117" s="6"/>
      <c r="D117" s="6"/>
      <c r="E117" s="6"/>
      <c r="F117" s="6"/>
      <c r="G117" s="7"/>
      <c r="H117" s="116">
        <v>0.076</v>
      </c>
      <c r="I117" s="99">
        <f t="shared" si="8"/>
        <v>451.64</v>
      </c>
    </row>
    <row r="118" ht="15.75" customHeight="1" spans="1:9">
      <c r="A118" s="71" t="s">
        <v>147</v>
      </c>
      <c r="B118" s="62" t="s">
        <v>148</v>
      </c>
      <c r="C118" s="6"/>
      <c r="D118" s="6"/>
      <c r="E118" s="6"/>
      <c r="F118" s="6"/>
      <c r="G118" s="7"/>
      <c r="H118" s="117">
        <v>0.05</v>
      </c>
      <c r="I118" s="99">
        <f t="shared" si="8"/>
        <v>297.13</v>
      </c>
    </row>
    <row r="119" ht="15.75" customHeight="1" spans="1:9">
      <c r="A119" s="60" t="s">
        <v>149</v>
      </c>
      <c r="B119" s="6"/>
      <c r="C119" s="6"/>
      <c r="D119" s="6"/>
      <c r="E119" s="6"/>
      <c r="F119" s="6"/>
      <c r="G119" s="7"/>
      <c r="H119" s="118">
        <f t="shared" ref="H119:I119" si="9">SUM(H113:H118)</f>
        <v>0.2925</v>
      </c>
      <c r="I119" s="98">
        <f t="shared" si="9"/>
        <v>1530.68</v>
      </c>
    </row>
    <row r="120" ht="15.75" customHeight="1" spans="1:9">
      <c r="A120" s="63"/>
      <c r="I120" s="90"/>
    </row>
    <row r="121" ht="15.75" customHeight="1" spans="1:9">
      <c r="A121" s="119" t="s">
        <v>150</v>
      </c>
      <c r="B121" s="120" t="s">
        <v>151</v>
      </c>
      <c r="H121" s="121">
        <f>SUM(H116+H117+H118)</f>
        <v>0.1425</v>
      </c>
      <c r="I121" s="129"/>
    </row>
    <row r="122" ht="15.75" customHeight="1" spans="1:9">
      <c r="A122" s="119"/>
      <c r="B122" s="120">
        <v>100</v>
      </c>
      <c r="H122" s="121"/>
      <c r="I122" s="129"/>
    </row>
    <row r="123" ht="15.75" customHeight="1" spans="1:9">
      <c r="A123" s="122"/>
      <c r="B123" s="123"/>
      <c r="C123" s="123"/>
      <c r="D123" s="123"/>
      <c r="E123" s="123"/>
      <c r="F123" s="123"/>
      <c r="G123" s="123"/>
      <c r="H123" s="123"/>
      <c r="I123" s="130"/>
    </row>
    <row r="124" ht="15.75" customHeight="1" spans="1:9">
      <c r="A124" s="119" t="s">
        <v>152</v>
      </c>
      <c r="B124" s="120" t="s">
        <v>153</v>
      </c>
      <c r="H124" s="121"/>
      <c r="I124" s="129">
        <f>I110+I113+I114</f>
        <v>5095.82</v>
      </c>
    </row>
    <row r="125" ht="15.75" customHeight="1" spans="1:9">
      <c r="A125" s="124"/>
      <c r="B125" s="125"/>
      <c r="C125" s="125"/>
      <c r="D125" s="125"/>
      <c r="E125" s="125"/>
      <c r="F125" s="125"/>
      <c r="G125" s="125"/>
      <c r="H125" s="125"/>
      <c r="I125" s="131"/>
    </row>
    <row r="126" ht="15.75" customHeight="1" spans="1:9">
      <c r="A126" s="119" t="s">
        <v>154</v>
      </c>
      <c r="B126" s="120" t="s">
        <v>155</v>
      </c>
      <c r="H126" s="121"/>
      <c r="I126" s="129">
        <f>ROUND(I124/(1-H121),2)</f>
        <v>5942.65</v>
      </c>
    </row>
    <row r="127" ht="15.75" customHeight="1" spans="1:9">
      <c r="A127" s="119"/>
      <c r="B127" s="120"/>
      <c r="C127" s="120"/>
      <c r="D127" s="120"/>
      <c r="E127" s="120"/>
      <c r="F127" s="120"/>
      <c r="G127" s="120"/>
      <c r="H127" s="121"/>
      <c r="I127" s="129"/>
    </row>
    <row r="128" ht="15.75" customHeight="1" spans="1:9">
      <c r="A128" s="119"/>
      <c r="B128" s="120" t="s">
        <v>156</v>
      </c>
      <c r="H128" s="121"/>
      <c r="I128" s="129">
        <f>I126-I124</f>
        <v>846.829999999999</v>
      </c>
    </row>
    <row r="129" ht="15.75" customHeight="1" spans="1:9">
      <c r="A129" s="63"/>
      <c r="B129" s="135"/>
      <c r="C129" s="135"/>
      <c r="D129" s="135"/>
      <c r="E129" s="135"/>
      <c r="F129" s="135"/>
      <c r="G129" s="135"/>
      <c r="H129" s="135"/>
      <c r="I129" s="145"/>
    </row>
    <row r="130" ht="15.75" customHeight="1" spans="1:26">
      <c r="A130" s="60" t="s">
        <v>157</v>
      </c>
      <c r="B130" s="6"/>
      <c r="C130" s="6"/>
      <c r="D130" s="6"/>
      <c r="E130" s="6"/>
      <c r="F130" s="6"/>
      <c r="G130" s="6"/>
      <c r="H130" s="6"/>
      <c r="I130" s="7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</row>
    <row r="131" ht="15.75" customHeight="1" spans="1:26">
      <c r="A131" s="60" t="s">
        <v>158</v>
      </c>
      <c r="B131" s="6"/>
      <c r="C131" s="6"/>
      <c r="D131" s="6"/>
      <c r="E131" s="6"/>
      <c r="F131" s="6"/>
      <c r="G131" s="6"/>
      <c r="H131" s="7"/>
      <c r="I131" s="72" t="s">
        <v>50</v>
      </c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</row>
    <row r="132" ht="15.75" customHeight="1" spans="1:9">
      <c r="A132" s="61" t="s">
        <v>22</v>
      </c>
      <c r="B132" s="62" t="str">
        <f>A21</f>
        <v>MÓDULO 1 - COMPOSIÇÃO DA REMUNERAÇÃO</v>
      </c>
      <c r="C132" s="6"/>
      <c r="D132" s="6"/>
      <c r="E132" s="6"/>
      <c r="F132" s="6"/>
      <c r="G132" s="6"/>
      <c r="H132" s="7"/>
      <c r="I132" s="149">
        <f>I29</f>
        <v>1615.36</v>
      </c>
    </row>
    <row r="133" ht="15.75" customHeight="1" spans="1:9">
      <c r="A133" s="61" t="s">
        <v>24</v>
      </c>
      <c r="B133" s="62" t="str">
        <f>A31</f>
        <v>MÓDULO 2 – ENCARGOS E BENEFÍCIOS ANUAIS, MENSAIS E DIÁRIOS</v>
      </c>
      <c r="C133" s="6"/>
      <c r="D133" s="6"/>
      <c r="E133" s="6"/>
      <c r="F133" s="6"/>
      <c r="G133" s="6"/>
      <c r="H133" s="7"/>
      <c r="I133" s="149">
        <f>I62</f>
        <v>1643.1</v>
      </c>
    </row>
    <row r="134" ht="15.75" customHeight="1" spans="1:9">
      <c r="A134" s="61" t="s">
        <v>27</v>
      </c>
      <c r="B134" s="62" t="str">
        <f>A66</f>
        <v>MÓDULO 3 – PROVISÃO PARA RESCISÃO</v>
      </c>
      <c r="C134" s="6"/>
      <c r="D134" s="6"/>
      <c r="E134" s="6"/>
      <c r="F134" s="6"/>
      <c r="G134" s="6"/>
      <c r="H134" s="7"/>
      <c r="I134" s="149">
        <f>I73</f>
        <v>233.31</v>
      </c>
    </row>
    <row r="135" ht="15.75" customHeight="1" spans="1:9">
      <c r="A135" s="61" t="s">
        <v>30</v>
      </c>
      <c r="B135" s="62" t="str">
        <f>A78</f>
        <v>MÓDULO 4 – CUSTO DE REPOSIÇÃO DO PROFISSIONAL AUSENTE</v>
      </c>
      <c r="C135" s="6"/>
      <c r="D135" s="6"/>
      <c r="E135" s="6"/>
      <c r="F135" s="6"/>
      <c r="G135" s="6"/>
      <c r="H135" s="7"/>
      <c r="I135" s="149">
        <f>I96</f>
        <v>67.03</v>
      </c>
    </row>
    <row r="136" ht="15.75" customHeight="1" spans="1:9">
      <c r="A136" s="61" t="s">
        <v>55</v>
      </c>
      <c r="B136" s="62" t="str">
        <f>A98</f>
        <v>MÓDULO 5 – INSUMOS DIVERSOS</v>
      </c>
      <c r="C136" s="6"/>
      <c r="D136" s="6"/>
      <c r="E136" s="6"/>
      <c r="F136" s="6"/>
      <c r="G136" s="6"/>
      <c r="H136" s="7"/>
      <c r="I136" s="149">
        <f>I104</f>
        <v>853.16</v>
      </c>
    </row>
    <row r="137" ht="15.75" customHeight="1" spans="1:9">
      <c r="A137" s="60" t="s">
        <v>159</v>
      </c>
      <c r="B137" s="6"/>
      <c r="C137" s="6"/>
      <c r="D137" s="6"/>
      <c r="E137" s="6"/>
      <c r="F137" s="6"/>
      <c r="G137" s="6"/>
      <c r="H137" s="7"/>
      <c r="I137" s="98">
        <f>SUM(I132:I136)</f>
        <v>4411.96</v>
      </c>
    </row>
    <row r="138" ht="15.75" customHeight="1" spans="1:9">
      <c r="A138" s="61" t="s">
        <v>57</v>
      </c>
      <c r="B138" s="62" t="str">
        <f>A111</f>
        <v>MÓDULO 6 – CUSTOS INDIRETOS, TRIBUTOS E LUCRO</v>
      </c>
      <c r="C138" s="6"/>
      <c r="D138" s="6"/>
      <c r="E138" s="6"/>
      <c r="F138" s="6"/>
      <c r="G138" s="6"/>
      <c r="H138" s="7"/>
      <c r="I138" s="149">
        <f>I119</f>
        <v>1530.68</v>
      </c>
    </row>
    <row r="139" ht="15.75" customHeight="1" spans="1:9">
      <c r="A139" s="60" t="s">
        <v>160</v>
      </c>
      <c r="B139" s="6"/>
      <c r="C139" s="6"/>
      <c r="D139" s="6"/>
      <c r="E139" s="6"/>
      <c r="F139" s="6"/>
      <c r="G139" s="6"/>
      <c r="H139" s="7"/>
      <c r="I139" s="98">
        <f>SUM(I137:I138)</f>
        <v>5942.64</v>
      </c>
    </row>
    <row r="140" ht="15.75" customHeight="1" spans="1:26">
      <c r="A140" s="3"/>
      <c r="B140" s="3"/>
      <c r="C140" s="3"/>
      <c r="D140" s="3"/>
      <c r="E140" s="146"/>
      <c r="F140" s="146"/>
      <c r="G140" s="146"/>
      <c r="H140" s="132"/>
      <c r="I140" s="3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</row>
    <row r="141" ht="15.75" customHeight="1" spans="1:9">
      <c r="A141" s="138" t="s">
        <v>171</v>
      </c>
      <c r="B141" s="139"/>
      <c r="C141" s="139"/>
      <c r="D141" s="139"/>
      <c r="E141" s="139"/>
      <c r="F141" s="139"/>
      <c r="G141" s="139"/>
      <c r="I141" s="3"/>
    </row>
    <row r="142" ht="15.75" customHeight="1" spans="1:26">
      <c r="A142" s="3"/>
      <c r="B142" s="147"/>
      <c r="C142" s="148"/>
      <c r="D142" s="147"/>
      <c r="E142" s="147"/>
      <c r="F142" s="147"/>
      <c r="G142" s="147"/>
      <c r="H142" s="132"/>
      <c r="I142" s="3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</row>
    <row r="143" ht="15.75" customHeight="1" spans="1:9">
      <c r="A143" s="3"/>
      <c r="B143" s="140" t="s">
        <v>161</v>
      </c>
      <c r="C143" s="6"/>
      <c r="D143" s="6"/>
      <c r="E143" s="6"/>
      <c r="F143" s="6"/>
      <c r="G143" s="7"/>
      <c r="H143" s="136"/>
      <c r="I143" s="3"/>
    </row>
    <row r="144" ht="51" spans="1:9">
      <c r="A144" s="3"/>
      <c r="B144" s="141" t="s">
        <v>162</v>
      </c>
      <c r="C144" s="141" t="s">
        <v>163</v>
      </c>
      <c r="D144" s="141" t="s">
        <v>164</v>
      </c>
      <c r="E144" s="141" t="s">
        <v>165</v>
      </c>
      <c r="F144" s="141" t="s">
        <v>166</v>
      </c>
      <c r="G144" s="141" t="s">
        <v>167</v>
      </c>
      <c r="I144" s="3"/>
    </row>
    <row r="145" ht="15.75" customHeight="1" spans="1:9">
      <c r="A145" s="3"/>
      <c r="B145" s="142">
        <v>4229.05</v>
      </c>
      <c r="C145" s="143">
        <v>450</v>
      </c>
      <c r="D145" s="144">
        <f>I139</f>
        <v>5942.64</v>
      </c>
      <c r="E145" s="144">
        <f>ROUND(D145/C145,2)</f>
        <v>13.21</v>
      </c>
      <c r="F145" s="144">
        <f>E145*I9</f>
        <v>79.26</v>
      </c>
      <c r="G145" s="144">
        <f>F145*B145</f>
        <v>335194.503</v>
      </c>
      <c r="I145" s="3"/>
    </row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 spans="5:5">
      <c r="E152" s="132"/>
    </row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5">
    <mergeCell ref="A1:I1"/>
    <mergeCell ref="A2:I2"/>
    <mergeCell ref="A3:G3"/>
    <mergeCell ref="H3:I3"/>
    <mergeCell ref="A4:I4"/>
    <mergeCell ref="A5:I5"/>
    <mergeCell ref="B6:H6"/>
    <mergeCell ref="B7:H7"/>
    <mergeCell ref="B8:H8"/>
    <mergeCell ref="B9:H9"/>
    <mergeCell ref="A10:I10"/>
    <mergeCell ref="A11:I11"/>
    <mergeCell ref="A12:B12"/>
    <mergeCell ref="C12:D12"/>
    <mergeCell ref="E12:I12"/>
    <mergeCell ref="A13:B13"/>
    <mergeCell ref="C13:D13"/>
    <mergeCell ref="E13:I13"/>
    <mergeCell ref="A14:I14"/>
    <mergeCell ref="B15:H15"/>
    <mergeCell ref="B16:H16"/>
    <mergeCell ref="B17:H17"/>
    <mergeCell ref="B18:H18"/>
    <mergeCell ref="B19:H19"/>
    <mergeCell ref="A20:I20"/>
    <mergeCell ref="A21:I21"/>
    <mergeCell ref="B22:G22"/>
    <mergeCell ref="B23:G23"/>
    <mergeCell ref="B24:G24"/>
    <mergeCell ref="B25:G25"/>
    <mergeCell ref="B26:G26"/>
    <mergeCell ref="B27:G27"/>
    <mergeCell ref="B28:G28"/>
    <mergeCell ref="A29:H29"/>
    <mergeCell ref="A30:I30"/>
    <mergeCell ref="A31:I31"/>
    <mergeCell ref="A32:G32"/>
    <mergeCell ref="B33:G33"/>
    <mergeCell ref="B34:G34"/>
    <mergeCell ref="A35:G35"/>
    <mergeCell ref="G36:H36"/>
    <mergeCell ref="G37:H37"/>
    <mergeCell ref="G38:H38"/>
    <mergeCell ref="A39:G39"/>
    <mergeCell ref="B40:G40"/>
    <mergeCell ref="B41:G41"/>
    <mergeCell ref="B42:G42"/>
    <mergeCell ref="B43:G43"/>
    <mergeCell ref="B44:G44"/>
    <mergeCell ref="B45:G45"/>
    <mergeCell ref="B46:G46"/>
    <mergeCell ref="B47:G47"/>
    <mergeCell ref="A48:G48"/>
    <mergeCell ref="A49:I49"/>
    <mergeCell ref="A50:G50"/>
    <mergeCell ref="B51:G51"/>
    <mergeCell ref="B52:G52"/>
    <mergeCell ref="B53:G53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G63:H63"/>
    <mergeCell ref="G64:H64"/>
    <mergeCell ref="G65:H65"/>
    <mergeCell ref="A66:I66"/>
    <mergeCell ref="B67:G67"/>
    <mergeCell ref="B68:G68"/>
    <mergeCell ref="B69:G69"/>
    <mergeCell ref="B70:G70"/>
    <mergeCell ref="B71:G71"/>
    <mergeCell ref="B72:G72"/>
    <mergeCell ref="A73:G73"/>
    <mergeCell ref="G74:H74"/>
    <mergeCell ref="G75:H75"/>
    <mergeCell ref="G76:H76"/>
    <mergeCell ref="G77:H77"/>
    <mergeCell ref="A78:I78"/>
    <mergeCell ref="A79:G79"/>
    <mergeCell ref="B80:G80"/>
    <mergeCell ref="B81:G81"/>
    <mergeCell ref="B82:G82"/>
    <mergeCell ref="B83:G83"/>
    <mergeCell ref="B84:G84"/>
    <mergeCell ref="B85:G85"/>
    <mergeCell ref="A86:G86"/>
    <mergeCell ref="A87:I87"/>
    <mergeCell ref="A88:G88"/>
    <mergeCell ref="B89:G89"/>
    <mergeCell ref="A90:G90"/>
    <mergeCell ref="A91:I91"/>
    <mergeCell ref="A92:I92"/>
    <mergeCell ref="A93:H93"/>
    <mergeCell ref="B94:H94"/>
    <mergeCell ref="B95:H95"/>
    <mergeCell ref="A96:H96"/>
    <mergeCell ref="A97:I97"/>
    <mergeCell ref="A98:I98"/>
    <mergeCell ref="B99:G99"/>
    <mergeCell ref="B100:G100"/>
    <mergeCell ref="B101:G101"/>
    <mergeCell ref="B102:G102"/>
    <mergeCell ref="B103:G103"/>
    <mergeCell ref="A104:G104"/>
    <mergeCell ref="G105:H105"/>
    <mergeCell ref="G106:H106"/>
    <mergeCell ref="G107:H107"/>
    <mergeCell ref="G108:H108"/>
    <mergeCell ref="G109:H109"/>
    <mergeCell ref="G110:H110"/>
    <mergeCell ref="A111:I111"/>
    <mergeCell ref="B112:G112"/>
    <mergeCell ref="B113:G113"/>
    <mergeCell ref="B114:G114"/>
    <mergeCell ref="B115:G115"/>
    <mergeCell ref="B116:G116"/>
    <mergeCell ref="B117:G117"/>
    <mergeCell ref="B118:G118"/>
    <mergeCell ref="A119:G119"/>
    <mergeCell ref="A120:I120"/>
    <mergeCell ref="B121:G121"/>
    <mergeCell ref="B122:G122"/>
    <mergeCell ref="B124:G124"/>
    <mergeCell ref="B126:G126"/>
    <mergeCell ref="B128:G128"/>
    <mergeCell ref="A130:I130"/>
    <mergeCell ref="A131:H131"/>
    <mergeCell ref="B132:H132"/>
    <mergeCell ref="B133:H133"/>
    <mergeCell ref="B134:H134"/>
    <mergeCell ref="B135:H135"/>
    <mergeCell ref="B136:H136"/>
    <mergeCell ref="A137:H137"/>
    <mergeCell ref="B138:H138"/>
    <mergeCell ref="A139:H139"/>
    <mergeCell ref="B143:G143"/>
    <mergeCell ref="A36:F38"/>
    <mergeCell ref="A63:F65"/>
    <mergeCell ref="A74:F77"/>
    <mergeCell ref="A105:F110"/>
  </mergeCells>
  <pageMargins left="0.31496062992126" right="0.31496062992126" top="0.31496062992126" bottom="0.31496062992126" header="0" footer="0"/>
  <pageSetup paperSize="9" scale="8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0"/>
  <sheetViews>
    <sheetView view="pageBreakPreview" zoomScaleNormal="100" workbookViewId="0">
      <selection activeCell="L11" sqref="L11"/>
    </sheetView>
  </sheetViews>
  <sheetFormatPr defaultColWidth="14.4285714285714" defaultRowHeight="15" customHeight="1"/>
  <cols>
    <col min="1" max="1" width="7.42857142857143" customWidth="1"/>
    <col min="2" max="2" width="9" customWidth="1"/>
    <col min="3" max="3" width="14.2857142857143" customWidth="1"/>
    <col min="4" max="4" width="11.8571428571429" customWidth="1"/>
    <col min="5" max="5" width="12.4285714285714" customWidth="1"/>
    <col min="6" max="6" width="11.2857142857143" customWidth="1"/>
    <col min="7" max="7" width="13.4285714285714" customWidth="1"/>
    <col min="8" max="8" width="14.7142857142857" customWidth="1"/>
    <col min="9" max="9" width="28.5714285714286" customWidth="1"/>
    <col min="10" max="10" width="7.14285714285714" customWidth="1"/>
  </cols>
  <sheetData>
    <row r="1" spans="1:9">
      <c r="A1" s="55" t="s">
        <v>172</v>
      </c>
      <c r="B1" s="6"/>
      <c r="C1" s="6"/>
      <c r="D1" s="6"/>
      <c r="E1" s="6"/>
      <c r="F1" s="6"/>
      <c r="G1" s="6"/>
      <c r="H1" s="6"/>
      <c r="I1" s="7"/>
    </row>
    <row r="2" spans="1:9">
      <c r="A2" s="56"/>
      <c r="I2" s="90"/>
    </row>
    <row r="3" spans="1:9">
      <c r="A3" s="55" t="s">
        <v>19</v>
      </c>
      <c r="B3" s="6"/>
      <c r="C3" s="6"/>
      <c r="D3" s="6"/>
      <c r="E3" s="6"/>
      <c r="F3" s="6"/>
      <c r="G3" s="7"/>
      <c r="H3" s="57" t="s">
        <v>20</v>
      </c>
      <c r="I3" s="7"/>
    </row>
    <row r="4" spans="1:9">
      <c r="A4" s="58"/>
      <c r="B4" s="59"/>
      <c r="C4" s="59"/>
      <c r="D4" s="59"/>
      <c r="E4" s="59"/>
      <c r="F4" s="59"/>
      <c r="G4" s="59"/>
      <c r="H4" s="59"/>
      <c r="I4" s="91"/>
    </row>
    <row r="5" spans="1:9">
      <c r="A5" s="60" t="s">
        <v>21</v>
      </c>
      <c r="B5" s="6"/>
      <c r="C5" s="6"/>
      <c r="D5" s="6"/>
      <c r="E5" s="6"/>
      <c r="F5" s="6"/>
      <c r="G5" s="6"/>
      <c r="H5" s="6"/>
      <c r="I5" s="7"/>
    </row>
    <row r="6" spans="1:9">
      <c r="A6" s="61" t="s">
        <v>22</v>
      </c>
      <c r="B6" s="62" t="s">
        <v>23</v>
      </c>
      <c r="C6" s="6"/>
      <c r="D6" s="6"/>
      <c r="E6" s="6"/>
      <c r="F6" s="6"/>
      <c r="G6" s="6"/>
      <c r="H6" s="7"/>
      <c r="I6" s="92"/>
    </row>
    <row r="7" spans="1:9">
      <c r="A7" s="61" t="s">
        <v>24</v>
      </c>
      <c r="B7" s="62" t="s">
        <v>25</v>
      </c>
      <c r="C7" s="6"/>
      <c r="D7" s="6"/>
      <c r="E7" s="6"/>
      <c r="F7" s="6"/>
      <c r="G7" s="6"/>
      <c r="H7" s="7"/>
      <c r="I7" s="61" t="s">
        <v>26</v>
      </c>
    </row>
    <row r="8" spans="1:9">
      <c r="A8" s="61" t="s">
        <v>27</v>
      </c>
      <c r="B8" s="62" t="s">
        <v>28</v>
      </c>
      <c r="C8" s="6"/>
      <c r="D8" s="6"/>
      <c r="E8" s="6"/>
      <c r="F8" s="6"/>
      <c r="G8" s="6"/>
      <c r="H8" s="7"/>
      <c r="I8" s="61" t="s">
        <v>29</v>
      </c>
    </row>
    <row r="9" spans="1:9">
      <c r="A9" s="61" t="s">
        <v>30</v>
      </c>
      <c r="B9" s="62" t="s">
        <v>31</v>
      </c>
      <c r="C9" s="6"/>
      <c r="D9" s="6"/>
      <c r="E9" s="6"/>
      <c r="F9" s="6"/>
      <c r="G9" s="6"/>
      <c r="H9" s="7"/>
      <c r="I9" s="61">
        <v>6</v>
      </c>
    </row>
    <row r="10" spans="1:9">
      <c r="A10" s="63"/>
      <c r="I10" s="90"/>
    </row>
    <row r="11" ht="12.75" customHeight="1" spans="1:9">
      <c r="A11" s="60" t="s">
        <v>32</v>
      </c>
      <c r="B11" s="6"/>
      <c r="C11" s="6"/>
      <c r="D11" s="6"/>
      <c r="E11" s="6"/>
      <c r="F11" s="6"/>
      <c r="G11" s="6"/>
      <c r="H11" s="6"/>
      <c r="I11" s="7"/>
    </row>
    <row r="12" spans="1:9">
      <c r="A12" s="57" t="s">
        <v>33</v>
      </c>
      <c r="B12" s="7"/>
      <c r="C12" s="57" t="s">
        <v>34</v>
      </c>
      <c r="D12" s="7"/>
      <c r="E12" s="57" t="s">
        <v>35</v>
      </c>
      <c r="F12" s="6"/>
      <c r="G12" s="6"/>
      <c r="H12" s="6"/>
      <c r="I12" s="7"/>
    </row>
    <row r="13" spans="1:9">
      <c r="A13" s="64" t="s">
        <v>36</v>
      </c>
      <c r="B13" s="65"/>
      <c r="C13" s="66" t="s">
        <v>10</v>
      </c>
      <c r="D13" s="67"/>
      <c r="E13" s="57">
        <f>ROUNDUP(B145/C145,0)</f>
        <v>3</v>
      </c>
      <c r="F13" s="6"/>
      <c r="G13" s="6"/>
      <c r="H13" s="6"/>
      <c r="I13" s="7"/>
    </row>
    <row r="14" spans="1:10">
      <c r="A14" s="60" t="s">
        <v>37</v>
      </c>
      <c r="B14" s="6"/>
      <c r="C14" s="6"/>
      <c r="D14" s="6"/>
      <c r="E14" s="6"/>
      <c r="F14" s="6"/>
      <c r="G14" s="6"/>
      <c r="H14" s="6"/>
      <c r="I14" s="7"/>
      <c r="J14" s="133"/>
    </row>
    <row r="15" spans="1:9">
      <c r="A15" s="61">
        <v>1</v>
      </c>
      <c r="B15" s="62" t="s">
        <v>38</v>
      </c>
      <c r="C15" s="6"/>
      <c r="D15" s="6"/>
      <c r="E15" s="6"/>
      <c r="F15" s="6"/>
      <c r="G15" s="6"/>
      <c r="H15" s="7"/>
      <c r="I15" s="61" t="s">
        <v>169</v>
      </c>
    </row>
    <row r="16" spans="1:9">
      <c r="A16" s="61">
        <v>2</v>
      </c>
      <c r="B16" s="62" t="s">
        <v>40</v>
      </c>
      <c r="C16" s="6"/>
      <c r="D16" s="6"/>
      <c r="E16" s="6"/>
      <c r="F16" s="6"/>
      <c r="G16" s="6"/>
      <c r="H16" s="7"/>
      <c r="I16" s="61" t="s">
        <v>41</v>
      </c>
    </row>
    <row r="17" spans="1:9">
      <c r="A17" s="61">
        <v>3</v>
      </c>
      <c r="B17" s="62" t="s">
        <v>42</v>
      </c>
      <c r="C17" s="6"/>
      <c r="D17" s="6"/>
      <c r="E17" s="6"/>
      <c r="F17" s="6"/>
      <c r="G17" s="6"/>
      <c r="H17" s="7"/>
      <c r="I17" s="134">
        <v>1351.36</v>
      </c>
    </row>
    <row r="18" ht="38.25" spans="1:9">
      <c r="A18" s="68">
        <v>4</v>
      </c>
      <c r="B18" s="69" t="s">
        <v>43</v>
      </c>
      <c r="C18" s="6"/>
      <c r="D18" s="6"/>
      <c r="E18" s="6"/>
      <c r="F18" s="6"/>
      <c r="G18" s="6"/>
      <c r="H18" s="7"/>
      <c r="I18" s="95" t="s">
        <v>44</v>
      </c>
    </row>
    <row r="19" spans="1:9">
      <c r="A19" s="61">
        <v>5</v>
      </c>
      <c r="B19" s="62" t="s">
        <v>45</v>
      </c>
      <c r="C19" s="6"/>
      <c r="D19" s="6"/>
      <c r="E19" s="6"/>
      <c r="F19" s="6"/>
      <c r="G19" s="6"/>
      <c r="H19" s="7"/>
      <c r="I19" s="92" t="s">
        <v>46</v>
      </c>
    </row>
    <row r="20" spans="1:9">
      <c r="A20" s="70"/>
      <c r="B20" s="6"/>
      <c r="C20" s="6"/>
      <c r="D20" s="6"/>
      <c r="E20" s="6"/>
      <c r="F20" s="6"/>
      <c r="G20" s="6"/>
      <c r="H20" s="6"/>
      <c r="I20" s="7"/>
    </row>
    <row r="21" ht="15.75" customHeight="1" spans="1:9">
      <c r="A21" s="60" t="s">
        <v>47</v>
      </c>
      <c r="B21" s="6"/>
      <c r="C21" s="6"/>
      <c r="D21" s="6"/>
      <c r="E21" s="6"/>
      <c r="F21" s="6"/>
      <c r="G21" s="6"/>
      <c r="H21" s="6"/>
      <c r="I21" s="7"/>
    </row>
    <row r="22" ht="15.75" customHeight="1" spans="1:9">
      <c r="A22" s="71">
        <v>1</v>
      </c>
      <c r="B22" s="60" t="s">
        <v>48</v>
      </c>
      <c r="C22" s="6"/>
      <c r="D22" s="6"/>
      <c r="E22" s="6"/>
      <c r="F22" s="6"/>
      <c r="G22" s="7"/>
      <c r="H22" s="72" t="s">
        <v>49</v>
      </c>
      <c r="I22" s="72" t="s">
        <v>50</v>
      </c>
    </row>
    <row r="23" ht="15.75" customHeight="1" spans="1:9">
      <c r="A23" s="71" t="s">
        <v>22</v>
      </c>
      <c r="B23" s="62" t="s">
        <v>51</v>
      </c>
      <c r="C23" s="6"/>
      <c r="D23" s="6"/>
      <c r="E23" s="6"/>
      <c r="F23" s="6"/>
      <c r="G23" s="7"/>
      <c r="H23" s="73"/>
      <c r="I23" s="96">
        <f>I17</f>
        <v>1351.36</v>
      </c>
    </row>
    <row r="24" ht="15.75" customHeight="1" spans="1:9">
      <c r="A24" s="71" t="s">
        <v>24</v>
      </c>
      <c r="B24" s="62" t="s">
        <v>52</v>
      </c>
      <c r="C24" s="6"/>
      <c r="D24" s="6"/>
      <c r="E24" s="6"/>
      <c r="F24" s="6"/>
      <c r="G24" s="7"/>
      <c r="H24" s="74"/>
      <c r="I24" s="97">
        <v>0</v>
      </c>
    </row>
    <row r="25" ht="15.75" customHeight="1" spans="1:9">
      <c r="A25" s="71" t="s">
        <v>27</v>
      </c>
      <c r="B25" s="62" t="s">
        <v>53</v>
      </c>
      <c r="C25" s="6"/>
      <c r="D25" s="6"/>
      <c r="E25" s="6"/>
      <c r="F25" s="6"/>
      <c r="G25" s="7"/>
      <c r="H25" s="74"/>
      <c r="I25" s="96">
        <f>ROUND(1320*40%,2)</f>
        <v>528</v>
      </c>
    </row>
    <row r="26" ht="15.75" customHeight="1" spans="1:9">
      <c r="A26" s="71" t="s">
        <v>30</v>
      </c>
      <c r="B26" s="62" t="s">
        <v>54</v>
      </c>
      <c r="C26" s="6"/>
      <c r="D26" s="6"/>
      <c r="E26" s="6"/>
      <c r="F26" s="6"/>
      <c r="G26" s="7"/>
      <c r="H26" s="74"/>
      <c r="I26" s="96">
        <v>0</v>
      </c>
    </row>
    <row r="27" ht="15.75" customHeight="1" spans="1:9">
      <c r="A27" s="71" t="s">
        <v>55</v>
      </c>
      <c r="B27" s="62" t="s">
        <v>56</v>
      </c>
      <c r="C27" s="6"/>
      <c r="D27" s="6"/>
      <c r="E27" s="6"/>
      <c r="F27" s="6"/>
      <c r="G27" s="7"/>
      <c r="H27" s="74"/>
      <c r="I27" s="96">
        <v>0</v>
      </c>
    </row>
    <row r="28" ht="15.75" customHeight="1" spans="1:9">
      <c r="A28" s="71" t="s">
        <v>57</v>
      </c>
      <c r="B28" s="62" t="s">
        <v>58</v>
      </c>
      <c r="C28" s="6"/>
      <c r="D28" s="6"/>
      <c r="E28" s="6"/>
      <c r="F28" s="6"/>
      <c r="G28" s="7"/>
      <c r="H28" s="74"/>
      <c r="I28" s="96">
        <v>0</v>
      </c>
    </row>
    <row r="29" ht="15.75" customHeight="1" spans="1:9">
      <c r="A29" s="60" t="s">
        <v>59</v>
      </c>
      <c r="B29" s="6"/>
      <c r="C29" s="6"/>
      <c r="D29" s="6"/>
      <c r="E29" s="6"/>
      <c r="F29" s="6"/>
      <c r="G29" s="6"/>
      <c r="H29" s="7"/>
      <c r="I29" s="98">
        <f>SUM(I23:I28)</f>
        <v>1879.36</v>
      </c>
    </row>
    <row r="30" ht="15.75" customHeight="1" spans="1:9">
      <c r="A30" s="56"/>
      <c r="I30" s="90"/>
    </row>
    <row r="31" ht="15.75" customHeight="1" spans="1:9">
      <c r="A31" s="60" t="s">
        <v>60</v>
      </c>
      <c r="B31" s="6"/>
      <c r="C31" s="6"/>
      <c r="D31" s="6"/>
      <c r="E31" s="6"/>
      <c r="F31" s="6"/>
      <c r="G31" s="6"/>
      <c r="H31" s="6"/>
      <c r="I31" s="7"/>
    </row>
    <row r="32" ht="15.75" customHeight="1" spans="1:9">
      <c r="A32" s="60" t="s">
        <v>61</v>
      </c>
      <c r="B32" s="6"/>
      <c r="C32" s="6"/>
      <c r="D32" s="6"/>
      <c r="E32" s="6"/>
      <c r="F32" s="6"/>
      <c r="G32" s="7"/>
      <c r="H32" s="72" t="s">
        <v>49</v>
      </c>
      <c r="I32" s="72" t="s">
        <v>50</v>
      </c>
    </row>
    <row r="33" ht="15.75" customHeight="1" spans="1:9">
      <c r="A33" s="71" t="s">
        <v>22</v>
      </c>
      <c r="B33" s="62" t="s">
        <v>62</v>
      </c>
      <c r="C33" s="6"/>
      <c r="D33" s="6"/>
      <c r="E33" s="6"/>
      <c r="F33" s="6"/>
      <c r="G33" s="7"/>
      <c r="H33" s="74">
        <f>ROUND(1/12,4)</f>
        <v>0.0833</v>
      </c>
      <c r="I33" s="99">
        <f>ROUND(I29*H33,2)</f>
        <v>156.55</v>
      </c>
    </row>
    <row r="34" ht="15.75" customHeight="1" spans="1:9">
      <c r="A34" s="71" t="s">
        <v>24</v>
      </c>
      <c r="B34" s="62" t="s">
        <v>63</v>
      </c>
      <c r="C34" s="6"/>
      <c r="D34" s="6"/>
      <c r="E34" s="6"/>
      <c r="F34" s="6"/>
      <c r="G34" s="7"/>
      <c r="H34" s="74">
        <v>0.121</v>
      </c>
      <c r="I34" s="99">
        <f>ROUND(I29*H34,2)</f>
        <v>227.4</v>
      </c>
    </row>
    <row r="35" ht="15.75" customHeight="1" spans="1:9">
      <c r="A35" s="60" t="s">
        <v>64</v>
      </c>
      <c r="B35" s="6"/>
      <c r="C35" s="6"/>
      <c r="D35" s="6"/>
      <c r="E35" s="6"/>
      <c r="F35" s="6"/>
      <c r="G35" s="7"/>
      <c r="H35" s="75">
        <f t="shared" ref="H35:I35" si="0">SUM(H33:H34)</f>
        <v>0.2043</v>
      </c>
      <c r="I35" s="98">
        <f t="shared" si="0"/>
        <v>383.95</v>
      </c>
    </row>
    <row r="36" ht="15.75" customHeight="1" spans="1:9">
      <c r="A36" s="76" t="s">
        <v>65</v>
      </c>
      <c r="B36" s="77"/>
      <c r="C36" s="77"/>
      <c r="D36" s="77"/>
      <c r="E36" s="77"/>
      <c r="F36" s="77"/>
      <c r="G36" s="78" t="s">
        <v>66</v>
      </c>
      <c r="H36" s="6"/>
      <c r="I36" s="100">
        <f>I29</f>
        <v>1879.36</v>
      </c>
    </row>
    <row r="37" ht="15.75" customHeight="1" spans="1:9">
      <c r="A37" s="79"/>
      <c r="F37" s="80"/>
      <c r="G37" s="78" t="s">
        <v>67</v>
      </c>
      <c r="H37" s="6"/>
      <c r="I37" s="100">
        <f>I35</f>
        <v>383.95</v>
      </c>
    </row>
    <row r="38" ht="15.75" customHeight="1" spans="1:9">
      <c r="A38" s="81"/>
      <c r="B38" s="82"/>
      <c r="C38" s="82"/>
      <c r="D38" s="82"/>
      <c r="E38" s="82"/>
      <c r="F38" s="82"/>
      <c r="G38" s="83" t="s">
        <v>68</v>
      </c>
      <c r="H38" s="6"/>
      <c r="I38" s="101">
        <f>SUM(I36:I37)</f>
        <v>2263.31</v>
      </c>
    </row>
    <row r="39" ht="15.75" customHeight="1" spans="1:9">
      <c r="A39" s="60" t="s">
        <v>69</v>
      </c>
      <c r="B39" s="6"/>
      <c r="C39" s="6"/>
      <c r="D39" s="6"/>
      <c r="E39" s="6"/>
      <c r="F39" s="6"/>
      <c r="G39" s="7"/>
      <c r="H39" s="72" t="s">
        <v>49</v>
      </c>
      <c r="I39" s="72" t="s">
        <v>50</v>
      </c>
    </row>
    <row r="40" ht="15.75" customHeight="1" spans="1:9">
      <c r="A40" s="71" t="s">
        <v>22</v>
      </c>
      <c r="B40" s="62" t="s">
        <v>70</v>
      </c>
      <c r="C40" s="6"/>
      <c r="D40" s="6"/>
      <c r="E40" s="6"/>
      <c r="F40" s="6"/>
      <c r="G40" s="7"/>
      <c r="H40" s="74">
        <v>0.2</v>
      </c>
      <c r="I40" s="99">
        <f t="shared" ref="I40:I47" si="1">ROUND($I$38*H40,2)</f>
        <v>452.66</v>
      </c>
    </row>
    <row r="41" ht="15.75" customHeight="1" spans="1:9">
      <c r="A41" s="71" t="s">
        <v>24</v>
      </c>
      <c r="B41" s="62" t="s">
        <v>71</v>
      </c>
      <c r="C41" s="6"/>
      <c r="D41" s="6"/>
      <c r="E41" s="6"/>
      <c r="F41" s="6"/>
      <c r="G41" s="7"/>
      <c r="H41" s="74">
        <v>0.025</v>
      </c>
      <c r="I41" s="99">
        <f t="shared" si="1"/>
        <v>56.58</v>
      </c>
    </row>
    <row r="42" ht="15.75" customHeight="1" spans="1:9">
      <c r="A42" s="71" t="s">
        <v>27</v>
      </c>
      <c r="B42" s="62" t="s">
        <v>72</v>
      </c>
      <c r="C42" s="6"/>
      <c r="D42" s="6"/>
      <c r="E42" s="6"/>
      <c r="F42" s="6"/>
      <c r="G42" s="7"/>
      <c r="H42" s="74">
        <v>0.06</v>
      </c>
      <c r="I42" s="99">
        <f t="shared" si="1"/>
        <v>135.8</v>
      </c>
    </row>
    <row r="43" ht="15.75" customHeight="1" spans="1:9">
      <c r="A43" s="71" t="s">
        <v>30</v>
      </c>
      <c r="B43" s="62" t="s">
        <v>73</v>
      </c>
      <c r="C43" s="6"/>
      <c r="D43" s="6"/>
      <c r="E43" s="6"/>
      <c r="F43" s="6"/>
      <c r="G43" s="7"/>
      <c r="H43" s="74">
        <v>0.015</v>
      </c>
      <c r="I43" s="99">
        <f t="shared" si="1"/>
        <v>33.95</v>
      </c>
    </row>
    <row r="44" ht="15.75" customHeight="1" spans="1:9">
      <c r="A44" s="71" t="s">
        <v>55</v>
      </c>
      <c r="B44" s="62" t="s">
        <v>74</v>
      </c>
      <c r="C44" s="6"/>
      <c r="D44" s="6"/>
      <c r="E44" s="6"/>
      <c r="F44" s="6"/>
      <c r="G44" s="7"/>
      <c r="H44" s="74">
        <v>0.01</v>
      </c>
      <c r="I44" s="99">
        <f t="shared" si="1"/>
        <v>22.63</v>
      </c>
    </row>
    <row r="45" ht="15.75" customHeight="1" spans="1:9">
      <c r="A45" s="71" t="s">
        <v>57</v>
      </c>
      <c r="B45" s="62" t="s">
        <v>75</v>
      </c>
      <c r="C45" s="6"/>
      <c r="D45" s="6"/>
      <c r="E45" s="6"/>
      <c r="F45" s="6"/>
      <c r="G45" s="7"/>
      <c r="H45" s="74">
        <v>0.006</v>
      </c>
      <c r="I45" s="99">
        <f t="shared" si="1"/>
        <v>13.58</v>
      </c>
    </row>
    <row r="46" ht="15.75" customHeight="1" spans="1:9">
      <c r="A46" s="71" t="s">
        <v>76</v>
      </c>
      <c r="B46" s="62" t="s">
        <v>77</v>
      </c>
      <c r="C46" s="6"/>
      <c r="D46" s="6"/>
      <c r="E46" s="6"/>
      <c r="F46" s="6"/>
      <c r="G46" s="7"/>
      <c r="H46" s="74">
        <v>0.002</v>
      </c>
      <c r="I46" s="99">
        <f t="shared" si="1"/>
        <v>4.53</v>
      </c>
    </row>
    <row r="47" ht="15.75" customHeight="1" spans="1:9">
      <c r="A47" s="71" t="s">
        <v>78</v>
      </c>
      <c r="B47" s="62" t="s">
        <v>79</v>
      </c>
      <c r="C47" s="6"/>
      <c r="D47" s="6"/>
      <c r="E47" s="6"/>
      <c r="F47" s="6"/>
      <c r="G47" s="7"/>
      <c r="H47" s="74">
        <v>0.08</v>
      </c>
      <c r="I47" s="99">
        <f t="shared" si="1"/>
        <v>181.06</v>
      </c>
    </row>
    <row r="48" ht="15.75" customHeight="1" spans="1:9">
      <c r="A48" s="60" t="s">
        <v>80</v>
      </c>
      <c r="B48" s="6"/>
      <c r="C48" s="6"/>
      <c r="D48" s="6"/>
      <c r="E48" s="6"/>
      <c r="F48" s="6"/>
      <c r="G48" s="7"/>
      <c r="H48" s="75">
        <f t="shared" ref="H48:I48" si="2">SUM(H40:H47)</f>
        <v>0.398</v>
      </c>
      <c r="I48" s="98">
        <f t="shared" si="2"/>
        <v>900.79</v>
      </c>
    </row>
    <row r="49" ht="15.75" customHeight="1" spans="1:9">
      <c r="A49" s="84"/>
      <c r="B49" s="6"/>
      <c r="C49" s="6"/>
      <c r="D49" s="6"/>
      <c r="E49" s="6"/>
      <c r="F49" s="6"/>
      <c r="G49" s="6"/>
      <c r="H49" s="6"/>
      <c r="I49" s="7"/>
    </row>
    <row r="50" ht="15.75" customHeight="1" spans="1:9">
      <c r="A50" s="60" t="s">
        <v>81</v>
      </c>
      <c r="B50" s="6"/>
      <c r="C50" s="6"/>
      <c r="D50" s="6"/>
      <c r="E50" s="6"/>
      <c r="F50" s="6"/>
      <c r="G50" s="7"/>
      <c r="H50" s="75"/>
      <c r="I50" s="72" t="s">
        <v>50</v>
      </c>
    </row>
    <row r="51" ht="15.75" customHeight="1" spans="1:9">
      <c r="A51" s="71" t="s">
        <v>22</v>
      </c>
      <c r="B51" s="70" t="s">
        <v>82</v>
      </c>
      <c r="C51" s="6"/>
      <c r="D51" s="6"/>
      <c r="E51" s="6"/>
      <c r="F51" s="6"/>
      <c r="G51" s="7"/>
      <c r="H51" s="85">
        <v>3</v>
      </c>
      <c r="I51" s="96">
        <f>ROUND((H51*2*22)-0.06*I23,2)</f>
        <v>50.92</v>
      </c>
    </row>
    <row r="52" ht="15.75" customHeight="1" spans="1:9">
      <c r="A52" s="71" t="s">
        <v>24</v>
      </c>
      <c r="B52" s="70" t="s">
        <v>83</v>
      </c>
      <c r="C52" s="6"/>
      <c r="D52" s="6"/>
      <c r="E52" s="6"/>
      <c r="F52" s="6"/>
      <c r="G52" s="7"/>
      <c r="H52" s="61" t="s">
        <v>84</v>
      </c>
      <c r="I52" s="96">
        <v>412.05</v>
      </c>
    </row>
    <row r="53" ht="15.75" customHeight="1" spans="1:9">
      <c r="A53" s="86" t="s">
        <v>27</v>
      </c>
      <c r="B53" s="87" t="s">
        <v>85</v>
      </c>
      <c r="C53" s="6"/>
      <c r="D53" s="6"/>
      <c r="E53" s="6"/>
      <c r="F53" s="6"/>
      <c r="G53" s="7"/>
      <c r="H53" s="88" t="s">
        <v>84</v>
      </c>
      <c r="I53" s="97">
        <v>70</v>
      </c>
    </row>
    <row r="54" ht="15.75" customHeight="1" spans="1:9">
      <c r="A54" s="71" t="s">
        <v>30</v>
      </c>
      <c r="B54" s="70" t="s">
        <v>86</v>
      </c>
      <c r="C54" s="6"/>
      <c r="D54" s="6"/>
      <c r="E54" s="6"/>
      <c r="F54" s="6"/>
      <c r="G54" s="7"/>
      <c r="H54" s="61" t="s">
        <v>84</v>
      </c>
      <c r="I54" s="96">
        <f>ROUND((I23*26)*0.002/12,2)</f>
        <v>5.86</v>
      </c>
    </row>
    <row r="55" ht="15.75" customHeight="1" spans="1:9">
      <c r="A55" s="60" t="s">
        <v>87</v>
      </c>
      <c r="B55" s="6"/>
      <c r="C55" s="6"/>
      <c r="D55" s="6"/>
      <c r="E55" s="6"/>
      <c r="F55" s="6"/>
      <c r="G55" s="6"/>
      <c r="H55" s="7"/>
      <c r="I55" s="98">
        <f>SUM(I51:I54)</f>
        <v>538.83</v>
      </c>
    </row>
    <row r="56" ht="15.75" customHeight="1" spans="1:9">
      <c r="A56" s="84"/>
      <c r="B56" s="6"/>
      <c r="C56" s="6"/>
      <c r="D56" s="6"/>
      <c r="E56" s="6"/>
      <c r="F56" s="6"/>
      <c r="G56" s="6"/>
      <c r="H56" s="6"/>
      <c r="I56" s="7"/>
    </row>
    <row r="57" ht="15.75" customHeight="1" spans="1:9">
      <c r="A57" s="60" t="s">
        <v>88</v>
      </c>
      <c r="B57" s="6"/>
      <c r="C57" s="6"/>
      <c r="D57" s="6"/>
      <c r="E57" s="6"/>
      <c r="F57" s="6"/>
      <c r="G57" s="6"/>
      <c r="H57" s="6"/>
      <c r="I57" s="7"/>
    </row>
    <row r="58" ht="15.75" customHeight="1" spans="1:9">
      <c r="A58" s="60" t="s">
        <v>89</v>
      </c>
      <c r="B58" s="6"/>
      <c r="C58" s="6"/>
      <c r="D58" s="6"/>
      <c r="E58" s="6"/>
      <c r="F58" s="6"/>
      <c r="G58" s="6"/>
      <c r="H58" s="7"/>
      <c r="I58" s="72" t="s">
        <v>50</v>
      </c>
    </row>
    <row r="59" ht="15.75" customHeight="1" spans="1:9">
      <c r="A59" s="71" t="s">
        <v>90</v>
      </c>
      <c r="B59" s="57" t="s">
        <v>91</v>
      </c>
      <c r="C59" s="6"/>
      <c r="D59" s="6"/>
      <c r="E59" s="6"/>
      <c r="F59" s="6"/>
      <c r="G59" s="6"/>
      <c r="H59" s="7"/>
      <c r="I59" s="99">
        <f>I35</f>
        <v>383.95</v>
      </c>
    </row>
    <row r="60" ht="15.75" customHeight="1" spans="1:9">
      <c r="A60" s="71" t="s">
        <v>92</v>
      </c>
      <c r="B60" s="57" t="s">
        <v>93</v>
      </c>
      <c r="C60" s="6"/>
      <c r="D60" s="6"/>
      <c r="E60" s="6"/>
      <c r="F60" s="6"/>
      <c r="G60" s="6"/>
      <c r="H60" s="7"/>
      <c r="I60" s="99">
        <f>I48</f>
        <v>900.79</v>
      </c>
    </row>
    <row r="61" ht="15.75" customHeight="1" spans="1:9">
      <c r="A61" s="71" t="s">
        <v>94</v>
      </c>
      <c r="B61" s="57" t="s">
        <v>95</v>
      </c>
      <c r="C61" s="6"/>
      <c r="D61" s="6"/>
      <c r="E61" s="6"/>
      <c r="F61" s="6"/>
      <c r="G61" s="6"/>
      <c r="H61" s="7"/>
      <c r="I61" s="99">
        <f>I55</f>
        <v>538.83</v>
      </c>
    </row>
    <row r="62" ht="15.75" customHeight="1" spans="1:9">
      <c r="A62" s="60" t="s">
        <v>96</v>
      </c>
      <c r="B62" s="6"/>
      <c r="C62" s="6"/>
      <c r="D62" s="6"/>
      <c r="E62" s="6"/>
      <c r="F62" s="6"/>
      <c r="G62" s="6"/>
      <c r="H62" s="7"/>
      <c r="I62" s="98">
        <f>SUM(I59:I61)</f>
        <v>1823.57</v>
      </c>
    </row>
    <row r="63" ht="15.75" customHeight="1" spans="1:9">
      <c r="A63" s="89" t="s">
        <v>97</v>
      </c>
      <c r="B63" s="77"/>
      <c r="C63" s="77"/>
      <c r="D63" s="77"/>
      <c r="E63" s="77"/>
      <c r="F63" s="77"/>
      <c r="G63" s="78" t="s">
        <v>66</v>
      </c>
      <c r="H63" s="6"/>
      <c r="I63" s="100">
        <f>I29</f>
        <v>1879.36</v>
      </c>
    </row>
    <row r="64" ht="15.75" customHeight="1" spans="1:9">
      <c r="A64" s="79"/>
      <c r="F64" s="80"/>
      <c r="G64" s="78" t="s">
        <v>98</v>
      </c>
      <c r="H64" s="6"/>
      <c r="I64" s="100">
        <f>I62</f>
        <v>1823.57</v>
      </c>
    </row>
    <row r="65" ht="15.75" customHeight="1" spans="1:9">
      <c r="A65" s="81"/>
      <c r="B65" s="82"/>
      <c r="C65" s="82"/>
      <c r="D65" s="82"/>
      <c r="E65" s="82"/>
      <c r="F65" s="82"/>
      <c r="G65" s="83" t="s">
        <v>68</v>
      </c>
      <c r="H65" s="6"/>
      <c r="I65" s="101">
        <f>SUM(I63:I64)</f>
        <v>3702.93</v>
      </c>
    </row>
    <row r="66" ht="15.75" customHeight="1" spans="1:9">
      <c r="A66" s="60" t="s">
        <v>99</v>
      </c>
      <c r="B66" s="6"/>
      <c r="C66" s="6"/>
      <c r="D66" s="6"/>
      <c r="E66" s="6"/>
      <c r="F66" s="6"/>
      <c r="G66" s="6"/>
      <c r="H66" s="6"/>
      <c r="I66" s="7"/>
    </row>
    <row r="67" ht="27.75" customHeight="1" spans="1:9">
      <c r="A67" s="71">
        <v>3</v>
      </c>
      <c r="B67" s="60" t="s">
        <v>100</v>
      </c>
      <c r="C67" s="6"/>
      <c r="D67" s="6"/>
      <c r="E67" s="6"/>
      <c r="F67" s="6"/>
      <c r="G67" s="7"/>
      <c r="H67" s="72" t="s">
        <v>49</v>
      </c>
      <c r="I67" s="72" t="s">
        <v>50</v>
      </c>
    </row>
    <row r="68" ht="15.75" customHeight="1" spans="1:9">
      <c r="A68" s="71" t="s">
        <v>22</v>
      </c>
      <c r="B68" s="62" t="s">
        <v>101</v>
      </c>
      <c r="C68" s="6"/>
      <c r="D68" s="6"/>
      <c r="E68" s="6"/>
      <c r="F68" s="6"/>
      <c r="G68" s="7"/>
      <c r="H68" s="74">
        <f>ROUND(((1/12)*5%),4)</f>
        <v>0.0042</v>
      </c>
      <c r="I68" s="99">
        <f t="shared" ref="I68:I72" si="3">ROUND(H68*$I$65,2)</f>
        <v>15.55</v>
      </c>
    </row>
    <row r="69" ht="15.75" customHeight="1" spans="1:9">
      <c r="A69" s="71" t="s">
        <v>24</v>
      </c>
      <c r="B69" s="62" t="s">
        <v>102</v>
      </c>
      <c r="C69" s="6"/>
      <c r="D69" s="6"/>
      <c r="E69" s="6"/>
      <c r="F69" s="6"/>
      <c r="G69" s="7"/>
      <c r="H69" s="74">
        <f>TRUNC(H68*H47,4)</f>
        <v>0.0003</v>
      </c>
      <c r="I69" s="99">
        <f t="shared" si="3"/>
        <v>1.11</v>
      </c>
    </row>
    <row r="70" ht="15.75" customHeight="1" spans="1:9">
      <c r="A70" s="71" t="s">
        <v>27</v>
      </c>
      <c r="B70" s="62" t="s">
        <v>103</v>
      </c>
      <c r="C70" s="6"/>
      <c r="D70" s="6"/>
      <c r="E70" s="6"/>
      <c r="F70" s="6"/>
      <c r="G70" s="7"/>
      <c r="H70" s="74">
        <f>ROUND(((7/30)/12)*100%,4)</f>
        <v>0.0194</v>
      </c>
      <c r="I70" s="99">
        <f t="shared" si="3"/>
        <v>71.84</v>
      </c>
    </row>
    <row r="71" ht="15.75" customHeight="1" spans="1:9">
      <c r="A71" s="71" t="s">
        <v>30</v>
      </c>
      <c r="B71" s="103" t="s">
        <v>104</v>
      </c>
      <c r="C71" s="6"/>
      <c r="D71" s="6"/>
      <c r="E71" s="6"/>
      <c r="F71" s="6"/>
      <c r="G71" s="7"/>
      <c r="H71" s="74">
        <f>ROUND(H70*H48,4)</f>
        <v>0.0077</v>
      </c>
      <c r="I71" s="99">
        <f t="shared" si="3"/>
        <v>28.51</v>
      </c>
    </row>
    <row r="72" ht="15.75" customHeight="1" spans="1:9">
      <c r="A72" s="71" t="s">
        <v>55</v>
      </c>
      <c r="B72" s="62" t="s">
        <v>105</v>
      </c>
      <c r="C72" s="6"/>
      <c r="D72" s="6"/>
      <c r="E72" s="6"/>
      <c r="F72" s="6"/>
      <c r="G72" s="7"/>
      <c r="H72" s="74">
        <v>0.04</v>
      </c>
      <c r="I72" s="99">
        <f t="shared" si="3"/>
        <v>148.12</v>
      </c>
    </row>
    <row r="73" ht="15.75" customHeight="1" spans="1:9">
      <c r="A73" s="60" t="s">
        <v>106</v>
      </c>
      <c r="B73" s="6"/>
      <c r="C73" s="6"/>
      <c r="D73" s="6"/>
      <c r="E73" s="6"/>
      <c r="F73" s="6"/>
      <c r="G73" s="7"/>
      <c r="H73" s="75">
        <f t="shared" ref="H73:I73" si="4">SUM(H68:H72)</f>
        <v>0.0716</v>
      </c>
      <c r="I73" s="98">
        <f t="shared" si="4"/>
        <v>265.13</v>
      </c>
    </row>
    <row r="74" ht="15.75" customHeight="1" spans="1:9">
      <c r="A74" s="76" t="s">
        <v>107</v>
      </c>
      <c r="B74" s="77"/>
      <c r="C74" s="77"/>
      <c r="D74" s="77"/>
      <c r="E74" s="77"/>
      <c r="F74" s="77"/>
      <c r="G74" s="78" t="s">
        <v>66</v>
      </c>
      <c r="H74" s="6"/>
      <c r="I74" s="100">
        <f>I29</f>
        <v>1879.36</v>
      </c>
    </row>
    <row r="75" ht="15.75" customHeight="1" spans="1:9">
      <c r="A75" s="79"/>
      <c r="F75" s="80"/>
      <c r="G75" s="78" t="s">
        <v>98</v>
      </c>
      <c r="H75" s="6"/>
      <c r="I75" s="100">
        <f>I62</f>
        <v>1823.57</v>
      </c>
    </row>
    <row r="76" ht="15.75" customHeight="1" spans="1:9">
      <c r="A76" s="79"/>
      <c r="F76" s="80"/>
      <c r="G76" s="78" t="s">
        <v>108</v>
      </c>
      <c r="H76" s="6"/>
      <c r="I76" s="100">
        <f>I73</f>
        <v>265.13</v>
      </c>
    </row>
    <row r="77" ht="15.75" customHeight="1" spans="1:9">
      <c r="A77" s="79"/>
      <c r="B77" s="80"/>
      <c r="C77" s="80"/>
      <c r="D77" s="80"/>
      <c r="E77" s="80"/>
      <c r="F77" s="80"/>
      <c r="G77" s="83" t="s">
        <v>68</v>
      </c>
      <c r="H77" s="6"/>
      <c r="I77" s="101">
        <f>SUM(I74:I76)</f>
        <v>3968.06</v>
      </c>
    </row>
    <row r="78" ht="15.75" customHeight="1" spans="1:9">
      <c r="A78" s="60" t="s">
        <v>109</v>
      </c>
      <c r="B78" s="6"/>
      <c r="C78" s="6"/>
      <c r="D78" s="6"/>
      <c r="E78" s="6"/>
      <c r="F78" s="6"/>
      <c r="G78" s="6"/>
      <c r="H78" s="6"/>
      <c r="I78" s="7"/>
    </row>
    <row r="79" ht="15.75" customHeight="1" spans="1:9">
      <c r="A79" s="60" t="s">
        <v>110</v>
      </c>
      <c r="B79" s="6"/>
      <c r="C79" s="6"/>
      <c r="D79" s="6"/>
      <c r="E79" s="6"/>
      <c r="F79" s="6"/>
      <c r="G79" s="7"/>
      <c r="H79" s="72" t="s">
        <v>49</v>
      </c>
      <c r="I79" s="72" t="s">
        <v>50</v>
      </c>
    </row>
    <row r="80" ht="15.75" customHeight="1" spans="1:9">
      <c r="A80" s="71" t="s">
        <v>22</v>
      </c>
      <c r="B80" s="62" t="s">
        <v>111</v>
      </c>
      <c r="C80" s="6"/>
      <c r="D80" s="6"/>
      <c r="E80" s="6"/>
      <c r="F80" s="6"/>
      <c r="G80" s="7"/>
      <c r="H80" s="74">
        <f>ROUND(((1+1/3)/12)/12,4)</f>
        <v>0.0093</v>
      </c>
      <c r="I80" s="99">
        <f t="shared" ref="I80:I85" si="5">ROUND(H80*$I$77,2)</f>
        <v>36.9</v>
      </c>
    </row>
    <row r="81" ht="15.75" customHeight="1" spans="1:9">
      <c r="A81" s="71" t="s">
        <v>24</v>
      </c>
      <c r="B81" s="62" t="s">
        <v>112</v>
      </c>
      <c r="C81" s="6"/>
      <c r="D81" s="6"/>
      <c r="E81" s="6"/>
      <c r="F81" s="6"/>
      <c r="G81" s="7"/>
      <c r="H81" s="74">
        <f>ROUND(2/30/12,4)</f>
        <v>0.0056</v>
      </c>
      <c r="I81" s="99">
        <f t="shared" si="5"/>
        <v>22.22</v>
      </c>
    </row>
    <row r="82" ht="15.75" customHeight="1" spans="1:9">
      <c r="A82" s="71" t="s">
        <v>27</v>
      </c>
      <c r="B82" s="62" t="s">
        <v>113</v>
      </c>
      <c r="C82" s="6"/>
      <c r="D82" s="6"/>
      <c r="E82" s="6"/>
      <c r="F82" s="6"/>
      <c r="G82" s="7"/>
      <c r="H82" s="74">
        <f>ROUND(((5/30)/12)*2%,4)</f>
        <v>0.0003</v>
      </c>
      <c r="I82" s="99">
        <f t="shared" si="5"/>
        <v>1.19</v>
      </c>
    </row>
    <row r="83" ht="15.75" customHeight="1" spans="1:9">
      <c r="A83" s="71" t="s">
        <v>30</v>
      </c>
      <c r="B83" s="62" t="s">
        <v>114</v>
      </c>
      <c r="C83" s="6"/>
      <c r="D83" s="6"/>
      <c r="E83" s="6"/>
      <c r="F83" s="6"/>
      <c r="G83" s="7"/>
      <c r="H83" s="74">
        <f>ROUND(((15/30)/12)*8%,4)</f>
        <v>0.0033</v>
      </c>
      <c r="I83" s="99">
        <f t="shared" si="5"/>
        <v>13.09</v>
      </c>
    </row>
    <row r="84" ht="15.75" customHeight="1" spans="1:9">
      <c r="A84" s="71" t="s">
        <v>55</v>
      </c>
      <c r="B84" s="62" t="s">
        <v>115</v>
      </c>
      <c r="C84" s="6"/>
      <c r="D84" s="6"/>
      <c r="E84" s="6"/>
      <c r="F84" s="6"/>
      <c r="G84" s="7"/>
      <c r="H84" s="74">
        <f>ROUND(((1+1/3)/12*4/12)*2%,4)</f>
        <v>0.0007</v>
      </c>
      <c r="I84" s="99">
        <f t="shared" si="5"/>
        <v>2.78</v>
      </c>
    </row>
    <row r="85" ht="15.75" customHeight="1" spans="1:9">
      <c r="A85" s="86" t="s">
        <v>57</v>
      </c>
      <c r="B85" s="104" t="s">
        <v>116</v>
      </c>
      <c r="C85" s="6"/>
      <c r="D85" s="6"/>
      <c r="E85" s="6"/>
      <c r="F85" s="6"/>
      <c r="G85" s="7"/>
      <c r="H85" s="105">
        <v>0</v>
      </c>
      <c r="I85" s="99">
        <f t="shared" si="5"/>
        <v>0</v>
      </c>
    </row>
    <row r="86" ht="15.75" customHeight="1" spans="1:9">
      <c r="A86" s="60" t="s">
        <v>117</v>
      </c>
      <c r="B86" s="6"/>
      <c r="C86" s="6"/>
      <c r="D86" s="6"/>
      <c r="E86" s="6"/>
      <c r="F86" s="6"/>
      <c r="G86" s="7"/>
      <c r="H86" s="75">
        <f t="shared" ref="H86:I86" si="6">SUM(H80:H85)</f>
        <v>0.0192</v>
      </c>
      <c r="I86" s="98">
        <f t="shared" si="6"/>
        <v>76.18</v>
      </c>
    </row>
    <row r="87" ht="15.75" customHeight="1" spans="1:9">
      <c r="A87" s="84"/>
      <c r="B87" s="6"/>
      <c r="C87" s="6"/>
      <c r="D87" s="6"/>
      <c r="E87" s="6"/>
      <c r="F87" s="6"/>
      <c r="G87" s="6"/>
      <c r="H87" s="6"/>
      <c r="I87" s="7"/>
    </row>
    <row r="88" ht="15.75" customHeight="1" spans="1:9">
      <c r="A88" s="106" t="s">
        <v>118</v>
      </c>
      <c r="B88" s="6"/>
      <c r="C88" s="6"/>
      <c r="D88" s="6"/>
      <c r="E88" s="6"/>
      <c r="F88" s="6"/>
      <c r="G88" s="7"/>
      <c r="H88" s="107" t="s">
        <v>49</v>
      </c>
      <c r="I88" s="107" t="s">
        <v>50</v>
      </c>
    </row>
    <row r="89" ht="15.75" customHeight="1" spans="1:9">
      <c r="A89" s="86" t="s">
        <v>22</v>
      </c>
      <c r="B89" s="104" t="s">
        <v>119</v>
      </c>
      <c r="C89" s="6"/>
      <c r="D89" s="6"/>
      <c r="E89" s="6"/>
      <c r="F89" s="6"/>
      <c r="G89" s="7"/>
      <c r="H89" s="105">
        <v>0</v>
      </c>
      <c r="I89" s="126">
        <f>I29*H89</f>
        <v>0</v>
      </c>
    </row>
    <row r="90" ht="15.75" customHeight="1" spans="1:9">
      <c r="A90" s="106" t="s">
        <v>120</v>
      </c>
      <c r="B90" s="6"/>
      <c r="C90" s="6"/>
      <c r="D90" s="6"/>
      <c r="E90" s="6"/>
      <c r="F90" s="6"/>
      <c r="G90" s="7"/>
      <c r="H90" s="108">
        <f t="shared" ref="H90:I90" si="7">H89</f>
        <v>0</v>
      </c>
      <c r="I90" s="127">
        <f t="shared" si="7"/>
        <v>0</v>
      </c>
    </row>
    <row r="91" ht="15.75" customHeight="1" spans="1:9">
      <c r="A91" s="84"/>
      <c r="B91" s="6"/>
      <c r="C91" s="6"/>
      <c r="D91" s="6"/>
      <c r="E91" s="6"/>
      <c r="F91" s="6"/>
      <c r="G91" s="6"/>
      <c r="H91" s="6"/>
      <c r="I91" s="7"/>
    </row>
    <row r="92" ht="15.75" customHeight="1" spans="1:9">
      <c r="A92" s="60" t="s">
        <v>121</v>
      </c>
      <c r="B92" s="6"/>
      <c r="C92" s="6"/>
      <c r="D92" s="6"/>
      <c r="E92" s="6"/>
      <c r="F92" s="6"/>
      <c r="G92" s="6"/>
      <c r="H92" s="6"/>
      <c r="I92" s="7"/>
    </row>
    <row r="93" ht="15.75" customHeight="1" spans="1:9">
      <c r="A93" s="60" t="s">
        <v>122</v>
      </c>
      <c r="B93" s="6"/>
      <c r="C93" s="6"/>
      <c r="D93" s="6"/>
      <c r="E93" s="6"/>
      <c r="F93" s="6"/>
      <c r="G93" s="6"/>
      <c r="H93" s="7"/>
      <c r="I93" s="72" t="s">
        <v>50</v>
      </c>
    </row>
    <row r="94" ht="15.75" customHeight="1" spans="1:9">
      <c r="A94" s="71" t="s">
        <v>123</v>
      </c>
      <c r="B94" s="57" t="s">
        <v>124</v>
      </c>
      <c r="C94" s="6"/>
      <c r="D94" s="6"/>
      <c r="E94" s="6"/>
      <c r="F94" s="6"/>
      <c r="G94" s="6"/>
      <c r="H94" s="7"/>
      <c r="I94" s="99">
        <f>I86</f>
        <v>76.18</v>
      </c>
    </row>
    <row r="95" ht="15.75" customHeight="1" spans="1:9">
      <c r="A95" s="109" t="s">
        <v>125</v>
      </c>
      <c r="B95" s="110" t="s">
        <v>126</v>
      </c>
      <c r="C95" s="6"/>
      <c r="D95" s="6"/>
      <c r="E95" s="6"/>
      <c r="F95" s="6"/>
      <c r="G95" s="6"/>
      <c r="H95" s="7"/>
      <c r="I95" s="126">
        <f>I90</f>
        <v>0</v>
      </c>
    </row>
    <row r="96" ht="15.75" customHeight="1" spans="1:9">
      <c r="A96" s="60" t="s">
        <v>127</v>
      </c>
      <c r="B96" s="6"/>
      <c r="C96" s="6"/>
      <c r="D96" s="6"/>
      <c r="E96" s="6"/>
      <c r="F96" s="6"/>
      <c r="G96" s="6"/>
      <c r="H96" s="7"/>
      <c r="I96" s="98">
        <f>SUM(I94:I95)</f>
        <v>76.18</v>
      </c>
    </row>
    <row r="97" ht="15.75" customHeight="1" spans="1:9">
      <c r="A97" s="84"/>
      <c r="B97" s="6"/>
      <c r="C97" s="6"/>
      <c r="D97" s="6"/>
      <c r="E97" s="6"/>
      <c r="F97" s="6"/>
      <c r="G97" s="6"/>
      <c r="H97" s="6"/>
      <c r="I97" s="7"/>
    </row>
    <row r="98" ht="15.75" customHeight="1" spans="1:9">
      <c r="A98" s="60" t="s">
        <v>128</v>
      </c>
      <c r="B98" s="6"/>
      <c r="C98" s="6"/>
      <c r="D98" s="6"/>
      <c r="E98" s="6"/>
      <c r="F98" s="6"/>
      <c r="G98" s="6"/>
      <c r="H98" s="6"/>
      <c r="I98" s="7"/>
    </row>
    <row r="99" ht="15.75" customHeight="1" spans="1:9">
      <c r="A99" s="72">
        <v>5</v>
      </c>
      <c r="B99" s="60" t="s">
        <v>129</v>
      </c>
      <c r="C99" s="6"/>
      <c r="D99" s="6"/>
      <c r="E99" s="6"/>
      <c r="F99" s="6"/>
      <c r="G99" s="7"/>
      <c r="H99" s="72"/>
      <c r="I99" s="72" t="s">
        <v>50</v>
      </c>
    </row>
    <row r="100" ht="15.75" customHeight="1" spans="1:9">
      <c r="A100" s="111" t="s">
        <v>22</v>
      </c>
      <c r="B100" s="70" t="s">
        <v>130</v>
      </c>
      <c r="C100" s="6"/>
      <c r="D100" s="6"/>
      <c r="E100" s="6"/>
      <c r="F100" s="6"/>
      <c r="G100" s="7"/>
      <c r="H100" s="112" t="s">
        <v>84</v>
      </c>
      <c r="I100" s="99">
        <f>MATERIAIS!F49</f>
        <v>727.27</v>
      </c>
    </row>
    <row r="101" ht="15.75" customHeight="1" spans="1:9">
      <c r="A101" s="111" t="s">
        <v>24</v>
      </c>
      <c r="B101" s="70" t="s">
        <v>131</v>
      </c>
      <c r="C101" s="6"/>
      <c r="D101" s="6"/>
      <c r="E101" s="6"/>
      <c r="F101" s="6"/>
      <c r="G101" s="7"/>
      <c r="H101" s="112" t="s">
        <v>84</v>
      </c>
      <c r="I101" s="99">
        <f>EPIS!F20</f>
        <v>66.48</v>
      </c>
    </row>
    <row r="102" ht="15.75" customHeight="1" spans="1:9">
      <c r="A102" s="111" t="s">
        <v>27</v>
      </c>
      <c r="B102" s="70" t="s">
        <v>132</v>
      </c>
      <c r="C102" s="6"/>
      <c r="D102" s="6"/>
      <c r="E102" s="6"/>
      <c r="F102" s="6"/>
      <c r="G102" s="7"/>
      <c r="H102" s="112" t="s">
        <v>84</v>
      </c>
      <c r="I102" s="99">
        <f>UNIFORMES!F22</f>
        <v>54.57</v>
      </c>
    </row>
    <row r="103" ht="15.75" customHeight="1" spans="1:9">
      <c r="A103" s="111" t="s">
        <v>30</v>
      </c>
      <c r="B103" s="70" t="s">
        <v>133</v>
      </c>
      <c r="C103" s="6"/>
      <c r="D103" s="6"/>
      <c r="E103" s="6"/>
      <c r="F103" s="6"/>
      <c r="G103" s="7"/>
      <c r="H103" s="113" t="s">
        <v>84</v>
      </c>
      <c r="I103" s="99">
        <f>EQUIPAMENTOS!I16</f>
        <v>4.84</v>
      </c>
    </row>
    <row r="104" ht="15.75" customHeight="1" spans="1:9">
      <c r="A104" s="60" t="s">
        <v>134</v>
      </c>
      <c r="B104" s="6"/>
      <c r="C104" s="6"/>
      <c r="D104" s="6"/>
      <c r="E104" s="6"/>
      <c r="F104" s="6"/>
      <c r="G104" s="7"/>
      <c r="H104" s="75" t="s">
        <v>84</v>
      </c>
      <c r="I104" s="98">
        <f>SUM(I100:I103)</f>
        <v>853.16</v>
      </c>
    </row>
    <row r="105" ht="15.75" customHeight="1" spans="1:9">
      <c r="A105" s="76" t="s">
        <v>135</v>
      </c>
      <c r="B105" s="77"/>
      <c r="C105" s="77"/>
      <c r="D105" s="77"/>
      <c r="E105" s="77"/>
      <c r="F105" s="77"/>
      <c r="G105" s="78" t="s">
        <v>66</v>
      </c>
      <c r="H105" s="6"/>
      <c r="I105" s="100">
        <f>I29</f>
        <v>1879.36</v>
      </c>
    </row>
    <row r="106" ht="15.75" customHeight="1" spans="1:9">
      <c r="A106" s="79"/>
      <c r="F106" s="80"/>
      <c r="G106" s="78" t="s">
        <v>98</v>
      </c>
      <c r="H106" s="6"/>
      <c r="I106" s="100">
        <f>I62</f>
        <v>1823.57</v>
      </c>
    </row>
    <row r="107" ht="15.75" customHeight="1" spans="1:9">
      <c r="A107" s="79"/>
      <c r="F107" s="80"/>
      <c r="G107" s="78" t="s">
        <v>108</v>
      </c>
      <c r="H107" s="6"/>
      <c r="I107" s="100">
        <f>I73</f>
        <v>265.13</v>
      </c>
    </row>
    <row r="108" ht="15.75" customHeight="1" spans="1:9">
      <c r="A108" s="79"/>
      <c r="F108" s="80"/>
      <c r="G108" s="78" t="s">
        <v>136</v>
      </c>
      <c r="H108" s="6"/>
      <c r="I108" s="100">
        <f>I96</f>
        <v>76.18</v>
      </c>
    </row>
    <row r="109" ht="15.75" customHeight="1" spans="1:9">
      <c r="A109" s="79"/>
      <c r="F109" s="80"/>
      <c r="G109" s="78" t="s">
        <v>137</v>
      </c>
      <c r="H109" s="6"/>
      <c r="I109" s="100">
        <f>I104</f>
        <v>853.16</v>
      </c>
    </row>
    <row r="110" ht="15.75" customHeight="1" spans="1:9">
      <c r="A110" s="79"/>
      <c r="B110" s="80"/>
      <c r="C110" s="80"/>
      <c r="D110" s="80"/>
      <c r="E110" s="80"/>
      <c r="F110" s="80"/>
      <c r="G110" s="83" t="s">
        <v>68</v>
      </c>
      <c r="H110" s="6"/>
      <c r="I110" s="101">
        <f>SUM(I105:I109)</f>
        <v>4897.4</v>
      </c>
    </row>
    <row r="111" ht="15.75" customHeight="1" spans="1:9">
      <c r="A111" s="60" t="s">
        <v>138</v>
      </c>
      <c r="B111" s="6"/>
      <c r="C111" s="6"/>
      <c r="D111" s="6"/>
      <c r="E111" s="6"/>
      <c r="F111" s="6"/>
      <c r="G111" s="6"/>
      <c r="H111" s="6"/>
      <c r="I111" s="7"/>
    </row>
    <row r="112" ht="15.75" customHeight="1" spans="1:9">
      <c r="A112" s="72">
        <v>6</v>
      </c>
      <c r="B112" s="60" t="s">
        <v>139</v>
      </c>
      <c r="C112" s="6"/>
      <c r="D112" s="6"/>
      <c r="E112" s="6"/>
      <c r="F112" s="6"/>
      <c r="G112" s="7"/>
      <c r="H112" s="72" t="s">
        <v>49</v>
      </c>
      <c r="I112" s="72" t="s">
        <v>50</v>
      </c>
    </row>
    <row r="113" ht="15.75" customHeight="1" spans="1:9">
      <c r="A113" s="71" t="s">
        <v>22</v>
      </c>
      <c r="B113" s="62" t="s">
        <v>140</v>
      </c>
      <c r="C113" s="6"/>
      <c r="D113" s="6"/>
      <c r="E113" s="6"/>
      <c r="F113" s="6"/>
      <c r="G113" s="7"/>
      <c r="H113" s="114">
        <v>0.05</v>
      </c>
      <c r="I113" s="99">
        <f>ROUND(H113*I110,2)</f>
        <v>244.87</v>
      </c>
    </row>
    <row r="114" ht="15.75" customHeight="1" spans="1:9">
      <c r="A114" s="71" t="s">
        <v>24</v>
      </c>
      <c r="B114" s="62" t="s">
        <v>141</v>
      </c>
      <c r="C114" s="6"/>
      <c r="D114" s="6"/>
      <c r="E114" s="6"/>
      <c r="F114" s="6"/>
      <c r="G114" s="7"/>
      <c r="H114" s="114">
        <v>0.1</v>
      </c>
      <c r="I114" s="99">
        <f>ROUND(H114*(I110+I113),2)</f>
        <v>514.23</v>
      </c>
    </row>
    <row r="115" ht="15.75" customHeight="1" spans="1:9">
      <c r="A115" s="71" t="s">
        <v>27</v>
      </c>
      <c r="B115" s="115" t="s">
        <v>142</v>
      </c>
      <c r="C115" s="6"/>
      <c r="D115" s="6"/>
      <c r="E115" s="6"/>
      <c r="F115" s="6"/>
      <c r="G115" s="7"/>
      <c r="H115" s="74"/>
      <c r="I115" s="128"/>
    </row>
    <row r="116" ht="15.75" customHeight="1" spans="1:9">
      <c r="A116" s="71" t="s">
        <v>143</v>
      </c>
      <c r="B116" s="62" t="s">
        <v>144</v>
      </c>
      <c r="C116" s="6"/>
      <c r="D116" s="6"/>
      <c r="E116" s="6"/>
      <c r="F116" s="6"/>
      <c r="G116" s="7"/>
      <c r="H116" s="114">
        <v>0.0165</v>
      </c>
      <c r="I116" s="99">
        <f t="shared" ref="I116:I118" si="8">ROUND($I$126*H116,2)</f>
        <v>108.84</v>
      </c>
    </row>
    <row r="117" ht="15.75" customHeight="1" spans="1:9">
      <c r="A117" s="71" t="s">
        <v>145</v>
      </c>
      <c r="B117" s="62" t="s">
        <v>146</v>
      </c>
      <c r="C117" s="6"/>
      <c r="D117" s="6"/>
      <c r="E117" s="6"/>
      <c r="F117" s="6"/>
      <c r="G117" s="7"/>
      <c r="H117" s="116">
        <v>0.076</v>
      </c>
      <c r="I117" s="99">
        <f t="shared" si="8"/>
        <v>501.33</v>
      </c>
    </row>
    <row r="118" ht="15.75" customHeight="1" spans="1:9">
      <c r="A118" s="71" t="s">
        <v>147</v>
      </c>
      <c r="B118" s="62" t="s">
        <v>148</v>
      </c>
      <c r="C118" s="6"/>
      <c r="D118" s="6"/>
      <c r="E118" s="6"/>
      <c r="F118" s="6"/>
      <c r="G118" s="7"/>
      <c r="H118" s="117">
        <v>0.05</v>
      </c>
      <c r="I118" s="99">
        <f t="shared" si="8"/>
        <v>329.83</v>
      </c>
    </row>
    <row r="119" ht="15.75" customHeight="1" spans="1:9">
      <c r="A119" s="60" t="s">
        <v>149</v>
      </c>
      <c r="B119" s="6"/>
      <c r="C119" s="6"/>
      <c r="D119" s="6"/>
      <c r="E119" s="6"/>
      <c r="F119" s="6"/>
      <c r="G119" s="7"/>
      <c r="H119" s="118">
        <f t="shared" ref="H119:I119" si="9">SUM(H113:H118)</f>
        <v>0.2925</v>
      </c>
      <c r="I119" s="98">
        <f t="shared" si="9"/>
        <v>1699.1</v>
      </c>
    </row>
    <row r="120" ht="15.75" customHeight="1" spans="1:9">
      <c r="A120" s="63"/>
      <c r="I120" s="90"/>
    </row>
    <row r="121" ht="15.75" customHeight="1" spans="1:9">
      <c r="A121" s="119" t="s">
        <v>150</v>
      </c>
      <c r="B121" s="120" t="s">
        <v>151</v>
      </c>
      <c r="H121" s="121">
        <f>SUM(H116+H117+H118)</f>
        <v>0.1425</v>
      </c>
      <c r="I121" s="129"/>
    </row>
    <row r="122" ht="15.75" customHeight="1" spans="1:9">
      <c r="A122" s="119"/>
      <c r="B122" s="120">
        <v>100</v>
      </c>
      <c r="H122" s="121"/>
      <c r="I122" s="129"/>
    </row>
    <row r="123" ht="15.75" customHeight="1" spans="1:9">
      <c r="A123" s="122"/>
      <c r="B123" s="123"/>
      <c r="C123" s="123"/>
      <c r="D123" s="123"/>
      <c r="E123" s="123"/>
      <c r="F123" s="123"/>
      <c r="G123" s="123"/>
      <c r="H123" s="123"/>
      <c r="I123" s="130"/>
    </row>
    <row r="124" ht="15.75" customHeight="1" spans="1:9">
      <c r="A124" s="119" t="s">
        <v>152</v>
      </c>
      <c r="B124" s="120" t="s">
        <v>153</v>
      </c>
      <c r="H124" s="121"/>
      <c r="I124" s="129">
        <f>I110+I113+I114</f>
        <v>5656.5</v>
      </c>
    </row>
    <row r="125" ht="15.75" customHeight="1" spans="1:9">
      <c r="A125" s="124"/>
      <c r="B125" s="125"/>
      <c r="C125" s="125"/>
      <c r="D125" s="125"/>
      <c r="E125" s="125"/>
      <c r="F125" s="125"/>
      <c r="G125" s="125"/>
      <c r="H125" s="125"/>
      <c r="I125" s="131"/>
    </row>
    <row r="126" ht="15.75" customHeight="1" spans="1:9">
      <c r="A126" s="119" t="s">
        <v>154</v>
      </c>
      <c r="B126" s="120" t="s">
        <v>155</v>
      </c>
      <c r="H126" s="121"/>
      <c r="I126" s="129">
        <f>ROUND(I124/(1-H121),2)</f>
        <v>6596.5</v>
      </c>
    </row>
    <row r="127" ht="15.75" customHeight="1" spans="1:9">
      <c r="A127" s="119"/>
      <c r="B127" s="120"/>
      <c r="C127" s="120"/>
      <c r="D127" s="120"/>
      <c r="E127" s="120"/>
      <c r="F127" s="120"/>
      <c r="G127" s="120"/>
      <c r="H127" s="121"/>
      <c r="I127" s="129"/>
    </row>
    <row r="128" ht="15.75" customHeight="1" spans="1:9">
      <c r="A128" s="119"/>
      <c r="B128" s="120" t="s">
        <v>156</v>
      </c>
      <c r="H128" s="121"/>
      <c r="I128" s="129">
        <f>I126-I124</f>
        <v>940</v>
      </c>
    </row>
    <row r="129" ht="15.75" customHeight="1" spans="1:9">
      <c r="A129" s="63"/>
      <c r="B129" s="135"/>
      <c r="C129" s="135"/>
      <c r="D129" s="135"/>
      <c r="E129" s="135"/>
      <c r="F129" s="135"/>
      <c r="G129" s="135"/>
      <c r="H129" s="135"/>
      <c r="I129" s="145"/>
    </row>
    <row r="130" ht="15.75" customHeight="1" spans="1:9">
      <c r="A130" s="60" t="s">
        <v>157</v>
      </c>
      <c r="B130" s="6"/>
      <c r="C130" s="6"/>
      <c r="D130" s="6"/>
      <c r="E130" s="6"/>
      <c r="F130" s="6"/>
      <c r="G130" s="6"/>
      <c r="H130" s="6"/>
      <c r="I130" s="7"/>
    </row>
    <row r="131" ht="15.75" customHeight="1" spans="1:9">
      <c r="A131" s="60" t="s">
        <v>158</v>
      </c>
      <c r="B131" s="6"/>
      <c r="C131" s="6"/>
      <c r="D131" s="6"/>
      <c r="E131" s="6"/>
      <c r="F131" s="6"/>
      <c r="G131" s="6"/>
      <c r="H131" s="7"/>
      <c r="I131" s="72" t="s">
        <v>50</v>
      </c>
    </row>
    <row r="132" ht="15.75" customHeight="1" spans="1:9">
      <c r="A132" s="61" t="s">
        <v>22</v>
      </c>
      <c r="B132" s="62" t="str">
        <f>A21</f>
        <v>MÓDULO 1 - COMPOSIÇÃO DA REMUNERAÇÃO</v>
      </c>
      <c r="C132" s="6"/>
      <c r="D132" s="6"/>
      <c r="E132" s="6"/>
      <c r="F132" s="6"/>
      <c r="G132" s="6"/>
      <c r="H132" s="7"/>
      <c r="I132" s="99">
        <f>I29</f>
        <v>1879.36</v>
      </c>
    </row>
    <row r="133" ht="15.75" customHeight="1" spans="1:9">
      <c r="A133" s="61" t="s">
        <v>24</v>
      </c>
      <c r="B133" s="62" t="str">
        <f>A31</f>
        <v>MÓDULO 2 – ENCARGOS E BENEFÍCIOS ANUAIS, MENSAIS E DIÁRIOS</v>
      </c>
      <c r="C133" s="6"/>
      <c r="D133" s="6"/>
      <c r="E133" s="6"/>
      <c r="F133" s="6"/>
      <c r="G133" s="6"/>
      <c r="H133" s="7"/>
      <c r="I133" s="99">
        <f>I62</f>
        <v>1823.57</v>
      </c>
    </row>
    <row r="134" ht="15.75" customHeight="1" spans="1:9">
      <c r="A134" s="61" t="s">
        <v>27</v>
      </c>
      <c r="B134" s="62" t="str">
        <f>A66</f>
        <v>MÓDULO 3 – PROVISÃO PARA RESCISÃO</v>
      </c>
      <c r="C134" s="6"/>
      <c r="D134" s="6"/>
      <c r="E134" s="6"/>
      <c r="F134" s="6"/>
      <c r="G134" s="6"/>
      <c r="H134" s="7"/>
      <c r="I134" s="99">
        <f>I73</f>
        <v>265.13</v>
      </c>
    </row>
    <row r="135" ht="15.75" customHeight="1" spans="1:9">
      <c r="A135" s="61" t="s">
        <v>30</v>
      </c>
      <c r="B135" s="62" t="str">
        <f>A78</f>
        <v>MÓDULO 4 – CUSTO DE REPOSIÇÃO DO PROFISSIONAL AUSENTE</v>
      </c>
      <c r="C135" s="6"/>
      <c r="D135" s="6"/>
      <c r="E135" s="6"/>
      <c r="F135" s="6"/>
      <c r="G135" s="6"/>
      <c r="H135" s="7"/>
      <c r="I135" s="99">
        <f>I96</f>
        <v>76.18</v>
      </c>
    </row>
    <row r="136" ht="15.75" customHeight="1" spans="1:9">
      <c r="A136" s="61" t="s">
        <v>55</v>
      </c>
      <c r="B136" s="62" t="str">
        <f>A98</f>
        <v>MÓDULO 5 – INSUMOS DIVERSOS</v>
      </c>
      <c r="C136" s="6"/>
      <c r="D136" s="6"/>
      <c r="E136" s="6"/>
      <c r="F136" s="6"/>
      <c r="G136" s="6"/>
      <c r="H136" s="7"/>
      <c r="I136" s="99">
        <f>I104</f>
        <v>853.16</v>
      </c>
    </row>
    <row r="137" ht="15.75" customHeight="1" spans="1:9">
      <c r="A137" s="60" t="s">
        <v>159</v>
      </c>
      <c r="B137" s="6"/>
      <c r="C137" s="6"/>
      <c r="D137" s="6"/>
      <c r="E137" s="6"/>
      <c r="F137" s="6"/>
      <c r="G137" s="6"/>
      <c r="H137" s="7"/>
      <c r="I137" s="98">
        <f>SUM(I132:I136)</f>
        <v>4897.4</v>
      </c>
    </row>
    <row r="138" ht="15.75" customHeight="1" spans="1:9">
      <c r="A138" s="61" t="s">
        <v>57</v>
      </c>
      <c r="B138" s="62" t="str">
        <f>A111</f>
        <v>MÓDULO 6 – CUSTOS INDIRETOS, TRIBUTOS E LUCRO</v>
      </c>
      <c r="C138" s="6"/>
      <c r="D138" s="6"/>
      <c r="E138" s="6"/>
      <c r="F138" s="6"/>
      <c r="G138" s="6"/>
      <c r="H138" s="7"/>
      <c r="I138" s="99">
        <f>I119</f>
        <v>1699.1</v>
      </c>
    </row>
    <row r="139" ht="15.75" customHeight="1" spans="1:9">
      <c r="A139" s="60" t="s">
        <v>160</v>
      </c>
      <c r="B139" s="6"/>
      <c r="C139" s="6"/>
      <c r="D139" s="6"/>
      <c r="E139" s="6"/>
      <c r="F139" s="6"/>
      <c r="G139" s="6"/>
      <c r="H139" s="7"/>
      <c r="I139" s="98">
        <f>SUM(I137:I138)</f>
        <v>6596.5</v>
      </c>
    </row>
    <row r="140" ht="15.75" customHeight="1" spans="1:9">
      <c r="A140" s="136"/>
      <c r="B140" s="137"/>
      <c r="C140" s="137"/>
      <c r="D140" s="137"/>
      <c r="E140" s="137"/>
      <c r="F140" s="137"/>
      <c r="G140" s="137"/>
      <c r="H140" s="136"/>
      <c r="I140" s="3"/>
    </row>
    <row r="141" ht="15.75" customHeight="1" spans="1:9">
      <c r="A141" s="138" t="s">
        <v>171</v>
      </c>
      <c r="B141" s="139"/>
      <c r="C141" s="139"/>
      <c r="D141" s="139"/>
      <c r="E141" s="139"/>
      <c r="F141" s="139"/>
      <c r="G141" s="139"/>
      <c r="H141" s="136"/>
      <c r="I141" s="3"/>
    </row>
    <row r="142" ht="15.75" customHeight="1" spans="1:9">
      <c r="A142" s="136"/>
      <c r="B142" s="137"/>
      <c r="C142" s="137"/>
      <c r="D142" s="137"/>
      <c r="E142" s="137"/>
      <c r="F142" s="137"/>
      <c r="G142" s="137"/>
      <c r="H142" s="136"/>
      <c r="I142" s="3"/>
    </row>
    <row r="143" ht="15.75" customHeight="1" spans="1:9">
      <c r="A143" s="136"/>
      <c r="B143" s="140" t="s">
        <v>161</v>
      </c>
      <c r="C143" s="6"/>
      <c r="D143" s="6"/>
      <c r="E143" s="6"/>
      <c r="F143" s="6"/>
      <c r="G143" s="7"/>
      <c r="H143" s="136"/>
      <c r="I143" s="3"/>
    </row>
    <row r="144" ht="51" spans="1:9">
      <c r="A144" s="3"/>
      <c r="B144" s="141" t="s">
        <v>162</v>
      </c>
      <c r="C144" s="141" t="s">
        <v>163</v>
      </c>
      <c r="D144" s="141" t="s">
        <v>164</v>
      </c>
      <c r="E144" s="141" t="s">
        <v>165</v>
      </c>
      <c r="F144" s="141" t="s">
        <v>166</v>
      </c>
      <c r="G144" s="141" t="s">
        <v>167</v>
      </c>
      <c r="I144" s="3"/>
    </row>
    <row r="145" ht="15.75" customHeight="1" spans="1:9">
      <c r="A145" s="3"/>
      <c r="B145" s="142">
        <v>780.9</v>
      </c>
      <c r="C145" s="143">
        <v>300</v>
      </c>
      <c r="D145" s="144">
        <f>I139</f>
        <v>6596.5</v>
      </c>
      <c r="E145" s="144">
        <f>ROUND(D145/C145,2)</f>
        <v>21.99</v>
      </c>
      <c r="F145" s="144">
        <f>E145*I9</f>
        <v>131.94</v>
      </c>
      <c r="G145" s="144">
        <f>F145*B145</f>
        <v>103031.946</v>
      </c>
      <c r="I145" s="3"/>
    </row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5">
    <mergeCell ref="A1:I1"/>
    <mergeCell ref="A2:I2"/>
    <mergeCell ref="A3:G3"/>
    <mergeCell ref="H3:I3"/>
    <mergeCell ref="A4:I4"/>
    <mergeCell ref="A5:I5"/>
    <mergeCell ref="B6:H6"/>
    <mergeCell ref="B7:H7"/>
    <mergeCell ref="B8:H8"/>
    <mergeCell ref="B9:H9"/>
    <mergeCell ref="A10:I10"/>
    <mergeCell ref="A11:I11"/>
    <mergeCell ref="A12:B12"/>
    <mergeCell ref="C12:D12"/>
    <mergeCell ref="E12:I12"/>
    <mergeCell ref="A13:B13"/>
    <mergeCell ref="C13:D13"/>
    <mergeCell ref="E13:I13"/>
    <mergeCell ref="A14:I14"/>
    <mergeCell ref="B15:H15"/>
    <mergeCell ref="B16:H16"/>
    <mergeCell ref="B17:H17"/>
    <mergeCell ref="B18:H18"/>
    <mergeCell ref="B19:H19"/>
    <mergeCell ref="A20:I20"/>
    <mergeCell ref="A21:I21"/>
    <mergeCell ref="B22:G22"/>
    <mergeCell ref="B23:G23"/>
    <mergeCell ref="B24:G24"/>
    <mergeCell ref="B25:G25"/>
    <mergeCell ref="B26:G26"/>
    <mergeCell ref="B27:G27"/>
    <mergeCell ref="B28:G28"/>
    <mergeCell ref="A29:H29"/>
    <mergeCell ref="A30:I30"/>
    <mergeCell ref="A31:I31"/>
    <mergeCell ref="A32:G32"/>
    <mergeCell ref="B33:G33"/>
    <mergeCell ref="B34:G34"/>
    <mergeCell ref="A35:G35"/>
    <mergeCell ref="G36:H36"/>
    <mergeCell ref="G37:H37"/>
    <mergeCell ref="G38:H38"/>
    <mergeCell ref="A39:G39"/>
    <mergeCell ref="B40:G40"/>
    <mergeCell ref="B41:G41"/>
    <mergeCell ref="B42:G42"/>
    <mergeCell ref="B43:G43"/>
    <mergeCell ref="B44:G44"/>
    <mergeCell ref="B45:G45"/>
    <mergeCell ref="B46:G46"/>
    <mergeCell ref="B47:G47"/>
    <mergeCell ref="A48:G48"/>
    <mergeCell ref="A49:I49"/>
    <mergeCell ref="A50:G50"/>
    <mergeCell ref="B51:G51"/>
    <mergeCell ref="B52:G52"/>
    <mergeCell ref="B53:G53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G63:H63"/>
    <mergeCell ref="G64:H64"/>
    <mergeCell ref="G65:H65"/>
    <mergeCell ref="A66:I66"/>
    <mergeCell ref="B67:G67"/>
    <mergeCell ref="B68:G68"/>
    <mergeCell ref="B69:G69"/>
    <mergeCell ref="B70:G70"/>
    <mergeCell ref="B71:G71"/>
    <mergeCell ref="B72:G72"/>
    <mergeCell ref="A73:G73"/>
    <mergeCell ref="G74:H74"/>
    <mergeCell ref="G75:H75"/>
    <mergeCell ref="G76:H76"/>
    <mergeCell ref="G77:H77"/>
    <mergeCell ref="A78:I78"/>
    <mergeCell ref="A79:G79"/>
    <mergeCell ref="B80:G80"/>
    <mergeCell ref="B81:G81"/>
    <mergeCell ref="B82:G82"/>
    <mergeCell ref="B83:G83"/>
    <mergeCell ref="B84:G84"/>
    <mergeCell ref="B85:G85"/>
    <mergeCell ref="A86:G86"/>
    <mergeCell ref="A87:I87"/>
    <mergeCell ref="A88:G88"/>
    <mergeCell ref="B89:G89"/>
    <mergeCell ref="A90:G90"/>
    <mergeCell ref="A91:I91"/>
    <mergeCell ref="A92:I92"/>
    <mergeCell ref="A93:H93"/>
    <mergeCell ref="B94:H94"/>
    <mergeCell ref="B95:H95"/>
    <mergeCell ref="A96:H96"/>
    <mergeCell ref="A97:I97"/>
    <mergeCell ref="A98:I98"/>
    <mergeCell ref="B99:G99"/>
    <mergeCell ref="B100:G100"/>
    <mergeCell ref="B101:G101"/>
    <mergeCell ref="B102:G102"/>
    <mergeCell ref="B103:G103"/>
    <mergeCell ref="A104:G104"/>
    <mergeCell ref="G105:H105"/>
    <mergeCell ref="G106:H106"/>
    <mergeCell ref="G107:H107"/>
    <mergeCell ref="G108:H108"/>
    <mergeCell ref="G109:H109"/>
    <mergeCell ref="G110:H110"/>
    <mergeCell ref="A111:I111"/>
    <mergeCell ref="B112:G112"/>
    <mergeCell ref="B113:G113"/>
    <mergeCell ref="B114:G114"/>
    <mergeCell ref="B115:G115"/>
    <mergeCell ref="B116:G116"/>
    <mergeCell ref="B117:G117"/>
    <mergeCell ref="B118:G118"/>
    <mergeCell ref="A119:G119"/>
    <mergeCell ref="A120:I120"/>
    <mergeCell ref="B121:G121"/>
    <mergeCell ref="B122:G122"/>
    <mergeCell ref="B124:G124"/>
    <mergeCell ref="B126:G126"/>
    <mergeCell ref="B128:G128"/>
    <mergeCell ref="A130:I130"/>
    <mergeCell ref="A131:H131"/>
    <mergeCell ref="B132:H132"/>
    <mergeCell ref="B133:H133"/>
    <mergeCell ref="B134:H134"/>
    <mergeCell ref="B135:H135"/>
    <mergeCell ref="B136:H136"/>
    <mergeCell ref="A137:H137"/>
    <mergeCell ref="B138:H138"/>
    <mergeCell ref="A139:H139"/>
    <mergeCell ref="B143:G143"/>
    <mergeCell ref="A36:F38"/>
    <mergeCell ref="A63:F65"/>
    <mergeCell ref="A74:F77"/>
    <mergeCell ref="A105:F110"/>
  </mergeCells>
  <pageMargins left="0.31496062992126" right="0.31496062992126" top="0.31496062992126" bottom="0.31496062992126" header="0" footer="0"/>
  <pageSetup paperSize="9" scale="7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0"/>
  <sheetViews>
    <sheetView view="pageBreakPreview" zoomScaleNormal="100" workbookViewId="0">
      <selection activeCell="L9" sqref="L9"/>
    </sheetView>
  </sheetViews>
  <sheetFormatPr defaultColWidth="14.4285714285714" defaultRowHeight="15" customHeight="1"/>
  <cols>
    <col min="1" max="1" width="7.42857142857143" customWidth="1"/>
    <col min="2" max="2" width="9" customWidth="1"/>
    <col min="3" max="3" width="8.71428571428571" customWidth="1"/>
    <col min="4" max="4" width="10.2857142857143" customWidth="1"/>
    <col min="5" max="5" width="8.71428571428571" customWidth="1"/>
    <col min="6" max="6" width="17.1428571428571" customWidth="1"/>
    <col min="7" max="7" width="24.4285714285714" customWidth="1"/>
    <col min="8" max="8" width="16.1428571428571" customWidth="1"/>
    <col min="9" max="9" width="30.7142857142857" customWidth="1"/>
  </cols>
  <sheetData>
    <row r="1" spans="1:9">
      <c r="A1" s="55" t="s">
        <v>173</v>
      </c>
      <c r="B1" s="6"/>
      <c r="C1" s="6"/>
      <c r="D1" s="6"/>
      <c r="E1" s="6"/>
      <c r="F1" s="6"/>
      <c r="G1" s="6"/>
      <c r="H1" s="6"/>
      <c r="I1" s="7"/>
    </row>
    <row r="2" spans="1:9">
      <c r="A2" s="56"/>
      <c r="I2" s="90"/>
    </row>
    <row r="3" spans="1:9">
      <c r="A3" s="55" t="s">
        <v>19</v>
      </c>
      <c r="B3" s="6"/>
      <c r="C3" s="6"/>
      <c r="D3" s="6"/>
      <c r="E3" s="6"/>
      <c r="F3" s="6"/>
      <c r="G3" s="7"/>
      <c r="H3" s="57" t="s">
        <v>20</v>
      </c>
      <c r="I3" s="7"/>
    </row>
    <row r="4" spans="1:9">
      <c r="A4" s="58"/>
      <c r="B4" s="59"/>
      <c r="C4" s="59"/>
      <c r="D4" s="59"/>
      <c r="E4" s="59"/>
      <c r="F4" s="59"/>
      <c r="G4" s="59"/>
      <c r="H4" s="59"/>
      <c r="I4" s="91"/>
    </row>
    <row r="5" spans="1:9">
      <c r="A5" s="60" t="s">
        <v>21</v>
      </c>
      <c r="B5" s="6"/>
      <c r="C5" s="6"/>
      <c r="D5" s="6"/>
      <c r="E5" s="6"/>
      <c r="F5" s="6"/>
      <c r="G5" s="6"/>
      <c r="H5" s="6"/>
      <c r="I5" s="7"/>
    </row>
    <row r="6" spans="1:9">
      <c r="A6" s="61" t="s">
        <v>22</v>
      </c>
      <c r="B6" s="62" t="s">
        <v>23</v>
      </c>
      <c r="C6" s="6"/>
      <c r="D6" s="6"/>
      <c r="E6" s="6"/>
      <c r="F6" s="6"/>
      <c r="G6" s="6"/>
      <c r="H6" s="7"/>
      <c r="I6" s="92"/>
    </row>
    <row r="7" spans="1:9">
      <c r="A7" s="61" t="s">
        <v>24</v>
      </c>
      <c r="B7" s="62" t="s">
        <v>25</v>
      </c>
      <c r="C7" s="6"/>
      <c r="D7" s="6"/>
      <c r="E7" s="6"/>
      <c r="F7" s="6"/>
      <c r="G7" s="6"/>
      <c r="H7" s="7"/>
      <c r="I7" s="61" t="s">
        <v>26</v>
      </c>
    </row>
    <row r="8" spans="1:9">
      <c r="A8" s="61" t="s">
        <v>27</v>
      </c>
      <c r="B8" s="62" t="s">
        <v>28</v>
      </c>
      <c r="C8" s="6"/>
      <c r="D8" s="6"/>
      <c r="E8" s="6"/>
      <c r="F8" s="6"/>
      <c r="G8" s="6"/>
      <c r="H8" s="7"/>
      <c r="I8" s="61" t="s">
        <v>29</v>
      </c>
    </row>
    <row r="9" spans="1:9">
      <c r="A9" s="61" t="s">
        <v>30</v>
      </c>
      <c r="B9" s="62" t="s">
        <v>31</v>
      </c>
      <c r="C9" s="6"/>
      <c r="D9" s="6"/>
      <c r="E9" s="6"/>
      <c r="F9" s="6"/>
      <c r="G9" s="6"/>
      <c r="H9" s="7"/>
      <c r="I9" s="61">
        <v>6</v>
      </c>
    </row>
    <row r="10" spans="1:9">
      <c r="A10" s="63"/>
      <c r="I10" s="90"/>
    </row>
    <row r="11" spans="1:9">
      <c r="A11" s="60" t="s">
        <v>32</v>
      </c>
      <c r="B11" s="6"/>
      <c r="C11" s="6"/>
      <c r="D11" s="6"/>
      <c r="E11" s="6"/>
      <c r="F11" s="6"/>
      <c r="G11" s="6"/>
      <c r="H11" s="6"/>
      <c r="I11" s="7"/>
    </row>
    <row r="12" spans="1:9">
      <c r="A12" s="57" t="s">
        <v>33</v>
      </c>
      <c r="B12" s="7"/>
      <c r="C12" s="57" t="s">
        <v>34</v>
      </c>
      <c r="D12" s="7"/>
      <c r="E12" s="57" t="s">
        <v>35</v>
      </c>
      <c r="F12" s="6"/>
      <c r="G12" s="6"/>
      <c r="H12" s="6"/>
      <c r="I12" s="7"/>
    </row>
    <row r="13" spans="1:9">
      <c r="A13" s="64" t="s">
        <v>36</v>
      </c>
      <c r="B13" s="65"/>
      <c r="C13" s="66" t="s">
        <v>10</v>
      </c>
      <c r="D13" s="67"/>
      <c r="E13" s="57">
        <v>1</v>
      </c>
      <c r="F13" s="6"/>
      <c r="G13" s="6"/>
      <c r="H13" s="6"/>
      <c r="I13" s="7"/>
    </row>
    <row r="14" spans="1:9">
      <c r="A14" s="60" t="s">
        <v>37</v>
      </c>
      <c r="B14" s="6"/>
      <c r="C14" s="6"/>
      <c r="D14" s="6"/>
      <c r="E14" s="6"/>
      <c r="F14" s="6"/>
      <c r="G14" s="6"/>
      <c r="H14" s="6"/>
      <c r="I14" s="7"/>
    </row>
    <row r="15" ht="25.5" spans="1:9">
      <c r="A15" s="61">
        <v>1</v>
      </c>
      <c r="B15" s="62" t="s">
        <v>38</v>
      </c>
      <c r="C15" s="6"/>
      <c r="D15" s="6"/>
      <c r="E15" s="6"/>
      <c r="F15" s="6"/>
      <c r="G15" s="6"/>
      <c r="H15" s="7"/>
      <c r="I15" s="93" t="s">
        <v>174</v>
      </c>
    </row>
    <row r="16" spans="1:9">
      <c r="A16" s="61">
        <v>2</v>
      </c>
      <c r="B16" s="62" t="s">
        <v>40</v>
      </c>
      <c r="C16" s="6"/>
      <c r="D16" s="6"/>
      <c r="E16" s="6"/>
      <c r="F16" s="6"/>
      <c r="G16" s="6"/>
      <c r="H16" s="7"/>
      <c r="I16" s="61" t="s">
        <v>175</v>
      </c>
    </row>
    <row r="17" spans="1:9">
      <c r="A17" s="61">
        <v>3</v>
      </c>
      <c r="B17" s="62" t="s">
        <v>42</v>
      </c>
      <c r="C17" s="6"/>
      <c r="D17" s="6"/>
      <c r="E17" s="6"/>
      <c r="F17" s="6"/>
      <c r="G17" s="6"/>
      <c r="H17" s="7"/>
      <c r="I17" s="94">
        <v>1756.74</v>
      </c>
    </row>
    <row r="18" ht="38.25" spans="1:9">
      <c r="A18" s="68">
        <v>4</v>
      </c>
      <c r="B18" s="69" t="s">
        <v>43</v>
      </c>
      <c r="C18" s="6"/>
      <c r="D18" s="6"/>
      <c r="E18" s="6"/>
      <c r="F18" s="6"/>
      <c r="G18" s="6"/>
      <c r="H18" s="7"/>
      <c r="I18" s="95" t="s">
        <v>44</v>
      </c>
    </row>
    <row r="19" spans="1:9">
      <c r="A19" s="61">
        <v>5</v>
      </c>
      <c r="B19" s="62" t="s">
        <v>45</v>
      </c>
      <c r="C19" s="6"/>
      <c r="D19" s="6"/>
      <c r="E19" s="6"/>
      <c r="F19" s="6"/>
      <c r="G19" s="6"/>
      <c r="H19" s="7"/>
      <c r="I19" s="92" t="s">
        <v>46</v>
      </c>
    </row>
    <row r="20" spans="1:9">
      <c r="A20" s="70"/>
      <c r="B20" s="6"/>
      <c r="C20" s="6"/>
      <c r="D20" s="6"/>
      <c r="E20" s="6"/>
      <c r="F20" s="6"/>
      <c r="G20" s="6"/>
      <c r="H20" s="6"/>
      <c r="I20" s="7"/>
    </row>
    <row r="21" ht="15.75" customHeight="1" spans="1:9">
      <c r="A21" s="60" t="s">
        <v>47</v>
      </c>
      <c r="B21" s="6"/>
      <c r="C21" s="6"/>
      <c r="D21" s="6"/>
      <c r="E21" s="6"/>
      <c r="F21" s="6"/>
      <c r="G21" s="6"/>
      <c r="H21" s="6"/>
      <c r="I21" s="7"/>
    </row>
    <row r="22" ht="15.75" customHeight="1" spans="1:9">
      <c r="A22" s="71">
        <v>1</v>
      </c>
      <c r="B22" s="60" t="s">
        <v>48</v>
      </c>
      <c r="C22" s="6"/>
      <c r="D22" s="6"/>
      <c r="E22" s="6"/>
      <c r="F22" s="6"/>
      <c r="G22" s="7"/>
      <c r="H22" s="72" t="s">
        <v>49</v>
      </c>
      <c r="I22" s="72" t="s">
        <v>50</v>
      </c>
    </row>
    <row r="23" ht="15.75" customHeight="1" spans="1:9">
      <c r="A23" s="71" t="s">
        <v>22</v>
      </c>
      <c r="B23" s="62" t="s">
        <v>51</v>
      </c>
      <c r="C23" s="6"/>
      <c r="D23" s="6"/>
      <c r="E23" s="6"/>
      <c r="F23" s="6"/>
      <c r="G23" s="7"/>
      <c r="H23" s="73"/>
      <c r="I23" s="96">
        <f>I17</f>
        <v>1756.74</v>
      </c>
    </row>
    <row r="24" ht="15.75" customHeight="1" spans="1:9">
      <c r="A24" s="71" t="s">
        <v>24</v>
      </c>
      <c r="B24" s="62" t="s">
        <v>52</v>
      </c>
      <c r="C24" s="6"/>
      <c r="D24" s="6"/>
      <c r="E24" s="6"/>
      <c r="F24" s="6"/>
      <c r="G24" s="7"/>
      <c r="H24" s="74"/>
      <c r="I24" s="97">
        <v>0</v>
      </c>
    </row>
    <row r="25" ht="15.75" customHeight="1" spans="1:9">
      <c r="A25" s="71" t="s">
        <v>27</v>
      </c>
      <c r="B25" s="62" t="s">
        <v>53</v>
      </c>
      <c r="C25" s="6"/>
      <c r="D25" s="6"/>
      <c r="E25" s="6"/>
      <c r="F25" s="6"/>
      <c r="G25" s="7"/>
      <c r="H25" s="74"/>
      <c r="I25" s="96">
        <v>0</v>
      </c>
    </row>
    <row r="26" ht="15.75" customHeight="1" spans="1:9">
      <c r="A26" s="71" t="s">
        <v>30</v>
      </c>
      <c r="B26" s="62" t="s">
        <v>54</v>
      </c>
      <c r="C26" s="6"/>
      <c r="D26" s="6"/>
      <c r="E26" s="6"/>
      <c r="F26" s="6"/>
      <c r="G26" s="7"/>
      <c r="H26" s="74"/>
      <c r="I26" s="96">
        <v>0</v>
      </c>
    </row>
    <row r="27" ht="15.75" customHeight="1" spans="1:9">
      <c r="A27" s="71" t="s">
        <v>55</v>
      </c>
      <c r="B27" s="62" t="s">
        <v>56</v>
      </c>
      <c r="C27" s="6"/>
      <c r="D27" s="6"/>
      <c r="E27" s="6"/>
      <c r="F27" s="6"/>
      <c r="G27" s="7"/>
      <c r="H27" s="74"/>
      <c r="I27" s="96">
        <v>0</v>
      </c>
    </row>
    <row r="28" ht="15.75" customHeight="1" spans="1:9">
      <c r="A28" s="71" t="s">
        <v>57</v>
      </c>
      <c r="B28" s="62" t="s">
        <v>58</v>
      </c>
      <c r="C28" s="6"/>
      <c r="D28" s="6"/>
      <c r="E28" s="6"/>
      <c r="F28" s="6"/>
      <c r="G28" s="7"/>
      <c r="H28" s="74"/>
      <c r="I28" s="96">
        <v>0</v>
      </c>
    </row>
    <row r="29" ht="15.75" customHeight="1" spans="1:9">
      <c r="A29" s="60" t="s">
        <v>59</v>
      </c>
      <c r="B29" s="6"/>
      <c r="C29" s="6"/>
      <c r="D29" s="6"/>
      <c r="E29" s="6"/>
      <c r="F29" s="6"/>
      <c r="G29" s="6"/>
      <c r="H29" s="7"/>
      <c r="I29" s="98">
        <f>SUM(I23:I28)</f>
        <v>1756.74</v>
      </c>
    </row>
    <row r="30" ht="15.75" customHeight="1" spans="1:9">
      <c r="A30" s="56"/>
      <c r="I30" s="90"/>
    </row>
    <row r="31" ht="15.75" customHeight="1" spans="1:9">
      <c r="A31" s="60" t="s">
        <v>60</v>
      </c>
      <c r="B31" s="6"/>
      <c r="C31" s="6"/>
      <c r="D31" s="6"/>
      <c r="E31" s="6"/>
      <c r="F31" s="6"/>
      <c r="G31" s="6"/>
      <c r="H31" s="6"/>
      <c r="I31" s="7"/>
    </row>
    <row r="32" ht="15.75" customHeight="1" spans="1:9">
      <c r="A32" s="60" t="s">
        <v>61</v>
      </c>
      <c r="B32" s="6"/>
      <c r="C32" s="6"/>
      <c r="D32" s="6"/>
      <c r="E32" s="6"/>
      <c r="F32" s="6"/>
      <c r="G32" s="7"/>
      <c r="H32" s="72" t="s">
        <v>49</v>
      </c>
      <c r="I32" s="72" t="s">
        <v>50</v>
      </c>
    </row>
    <row r="33" ht="15.75" customHeight="1" spans="1:9">
      <c r="A33" s="71" t="s">
        <v>22</v>
      </c>
      <c r="B33" s="62" t="s">
        <v>62</v>
      </c>
      <c r="C33" s="6"/>
      <c r="D33" s="6"/>
      <c r="E33" s="6"/>
      <c r="F33" s="6"/>
      <c r="G33" s="7"/>
      <c r="H33" s="74">
        <f>ROUND(1/12,4)</f>
        <v>0.0833</v>
      </c>
      <c r="I33" s="99">
        <f>ROUND(I29*H33,2)</f>
        <v>146.34</v>
      </c>
    </row>
    <row r="34" ht="15.75" customHeight="1" spans="1:9">
      <c r="A34" s="71" t="s">
        <v>24</v>
      </c>
      <c r="B34" s="62" t="s">
        <v>63</v>
      </c>
      <c r="C34" s="6"/>
      <c r="D34" s="6"/>
      <c r="E34" s="6"/>
      <c r="F34" s="6"/>
      <c r="G34" s="7"/>
      <c r="H34" s="74">
        <v>0.121</v>
      </c>
      <c r="I34" s="99">
        <f>ROUND(I29*H34,2)</f>
        <v>212.57</v>
      </c>
    </row>
    <row r="35" ht="15.75" customHeight="1" spans="1:9">
      <c r="A35" s="60" t="s">
        <v>64</v>
      </c>
      <c r="B35" s="6"/>
      <c r="C35" s="6"/>
      <c r="D35" s="6"/>
      <c r="E35" s="6"/>
      <c r="F35" s="6"/>
      <c r="G35" s="7"/>
      <c r="H35" s="75">
        <f t="shared" ref="H35:I35" si="0">SUM(H33:H34)</f>
        <v>0.2043</v>
      </c>
      <c r="I35" s="98">
        <f t="shared" si="0"/>
        <v>358.91</v>
      </c>
    </row>
    <row r="36" ht="15.75" customHeight="1" spans="1:9">
      <c r="A36" s="76" t="s">
        <v>65</v>
      </c>
      <c r="B36" s="77"/>
      <c r="C36" s="77"/>
      <c r="D36" s="77"/>
      <c r="E36" s="77"/>
      <c r="F36" s="77"/>
      <c r="G36" s="78" t="s">
        <v>66</v>
      </c>
      <c r="H36" s="6"/>
      <c r="I36" s="100">
        <f>I29</f>
        <v>1756.74</v>
      </c>
    </row>
    <row r="37" ht="15.75" customHeight="1" spans="1:9">
      <c r="A37" s="79"/>
      <c r="F37" s="80"/>
      <c r="G37" s="78" t="s">
        <v>67</v>
      </c>
      <c r="H37" s="6"/>
      <c r="I37" s="100">
        <f>I35</f>
        <v>358.91</v>
      </c>
    </row>
    <row r="38" ht="15.75" customHeight="1" spans="1:9">
      <c r="A38" s="81"/>
      <c r="B38" s="82"/>
      <c r="C38" s="82"/>
      <c r="D38" s="82"/>
      <c r="E38" s="82"/>
      <c r="F38" s="82"/>
      <c r="G38" s="83" t="s">
        <v>68</v>
      </c>
      <c r="H38" s="6"/>
      <c r="I38" s="101">
        <f>SUM(I36:I37)</f>
        <v>2115.65</v>
      </c>
    </row>
    <row r="39" ht="15.75" customHeight="1" spans="1:9">
      <c r="A39" s="60" t="s">
        <v>69</v>
      </c>
      <c r="B39" s="6"/>
      <c r="C39" s="6"/>
      <c r="D39" s="6"/>
      <c r="E39" s="6"/>
      <c r="F39" s="6"/>
      <c r="G39" s="7"/>
      <c r="H39" s="72" t="s">
        <v>49</v>
      </c>
      <c r="I39" s="72" t="s">
        <v>50</v>
      </c>
    </row>
    <row r="40" ht="15.75" customHeight="1" spans="1:9">
      <c r="A40" s="71" t="s">
        <v>22</v>
      </c>
      <c r="B40" s="62" t="s">
        <v>70</v>
      </c>
      <c r="C40" s="6"/>
      <c r="D40" s="6"/>
      <c r="E40" s="6"/>
      <c r="F40" s="6"/>
      <c r="G40" s="7"/>
      <c r="H40" s="74">
        <v>0.2</v>
      </c>
      <c r="I40" s="99">
        <f t="shared" ref="I40:I47" si="1">ROUND($I$38*H40,2)</f>
        <v>423.13</v>
      </c>
    </row>
    <row r="41" ht="15.75" customHeight="1" spans="1:9">
      <c r="A41" s="71" t="s">
        <v>24</v>
      </c>
      <c r="B41" s="62" t="s">
        <v>71</v>
      </c>
      <c r="C41" s="6"/>
      <c r="D41" s="6"/>
      <c r="E41" s="6"/>
      <c r="F41" s="6"/>
      <c r="G41" s="7"/>
      <c r="H41" s="74">
        <v>0.025</v>
      </c>
      <c r="I41" s="99">
        <f t="shared" si="1"/>
        <v>52.89</v>
      </c>
    </row>
    <row r="42" ht="15.75" customHeight="1" spans="1:9">
      <c r="A42" s="71" t="s">
        <v>27</v>
      </c>
      <c r="B42" s="62" t="s">
        <v>72</v>
      </c>
      <c r="C42" s="6"/>
      <c r="D42" s="6"/>
      <c r="E42" s="6"/>
      <c r="F42" s="6"/>
      <c r="G42" s="7"/>
      <c r="H42" s="74">
        <v>0.06</v>
      </c>
      <c r="I42" s="99">
        <f t="shared" si="1"/>
        <v>126.94</v>
      </c>
    </row>
    <row r="43" ht="15.75" customHeight="1" spans="1:9">
      <c r="A43" s="71" t="s">
        <v>30</v>
      </c>
      <c r="B43" s="62" t="s">
        <v>73</v>
      </c>
      <c r="C43" s="6"/>
      <c r="D43" s="6"/>
      <c r="E43" s="6"/>
      <c r="F43" s="6"/>
      <c r="G43" s="7"/>
      <c r="H43" s="74">
        <v>0.015</v>
      </c>
      <c r="I43" s="99">
        <f t="shared" si="1"/>
        <v>31.73</v>
      </c>
    </row>
    <row r="44" ht="15.75" customHeight="1" spans="1:9">
      <c r="A44" s="71" t="s">
        <v>55</v>
      </c>
      <c r="B44" s="62" t="s">
        <v>74</v>
      </c>
      <c r="C44" s="6"/>
      <c r="D44" s="6"/>
      <c r="E44" s="6"/>
      <c r="F44" s="6"/>
      <c r="G44" s="7"/>
      <c r="H44" s="74">
        <v>0.01</v>
      </c>
      <c r="I44" s="99">
        <f t="shared" si="1"/>
        <v>21.16</v>
      </c>
    </row>
    <row r="45" ht="15.75" customHeight="1" spans="1:9">
      <c r="A45" s="71" t="s">
        <v>57</v>
      </c>
      <c r="B45" s="62" t="s">
        <v>75</v>
      </c>
      <c r="C45" s="6"/>
      <c r="D45" s="6"/>
      <c r="E45" s="6"/>
      <c r="F45" s="6"/>
      <c r="G45" s="7"/>
      <c r="H45" s="74">
        <v>0.006</v>
      </c>
      <c r="I45" s="99">
        <f t="shared" si="1"/>
        <v>12.69</v>
      </c>
    </row>
    <row r="46" ht="15.75" customHeight="1" spans="1:9">
      <c r="A46" s="71" t="s">
        <v>76</v>
      </c>
      <c r="B46" s="62" t="s">
        <v>77</v>
      </c>
      <c r="C46" s="6"/>
      <c r="D46" s="6"/>
      <c r="E46" s="6"/>
      <c r="F46" s="6"/>
      <c r="G46" s="7"/>
      <c r="H46" s="74">
        <v>0.002</v>
      </c>
      <c r="I46" s="99">
        <f t="shared" si="1"/>
        <v>4.23</v>
      </c>
    </row>
    <row r="47" ht="15.75" customHeight="1" spans="1:9">
      <c r="A47" s="71" t="s">
        <v>78</v>
      </c>
      <c r="B47" s="62" t="s">
        <v>79</v>
      </c>
      <c r="C47" s="6"/>
      <c r="D47" s="6"/>
      <c r="E47" s="6"/>
      <c r="F47" s="6"/>
      <c r="G47" s="7"/>
      <c r="H47" s="74">
        <v>0.08</v>
      </c>
      <c r="I47" s="99">
        <f t="shared" si="1"/>
        <v>169.25</v>
      </c>
    </row>
    <row r="48" ht="15.75" customHeight="1" spans="1:9">
      <c r="A48" s="60" t="s">
        <v>80</v>
      </c>
      <c r="B48" s="6"/>
      <c r="C48" s="6"/>
      <c r="D48" s="6"/>
      <c r="E48" s="6"/>
      <c r="F48" s="6"/>
      <c r="G48" s="7"/>
      <c r="H48" s="75">
        <f t="shared" ref="H48:I48" si="2">SUM(H40:H47)</f>
        <v>0.398</v>
      </c>
      <c r="I48" s="98">
        <f t="shared" si="2"/>
        <v>842.02</v>
      </c>
    </row>
    <row r="49" ht="15.75" customHeight="1" spans="1:9">
      <c r="A49" s="84"/>
      <c r="B49" s="6"/>
      <c r="C49" s="6"/>
      <c r="D49" s="6"/>
      <c r="E49" s="6"/>
      <c r="F49" s="6"/>
      <c r="G49" s="6"/>
      <c r="H49" s="6"/>
      <c r="I49" s="7"/>
    </row>
    <row r="50" ht="15.75" customHeight="1" spans="1:9">
      <c r="A50" s="60" t="s">
        <v>81</v>
      </c>
      <c r="B50" s="6"/>
      <c r="C50" s="6"/>
      <c r="D50" s="6"/>
      <c r="E50" s="6"/>
      <c r="F50" s="6"/>
      <c r="G50" s="7"/>
      <c r="H50" s="75"/>
      <c r="I50" s="72" t="s">
        <v>50</v>
      </c>
    </row>
    <row r="51" ht="15.75" customHeight="1" spans="1:9">
      <c r="A51" s="71" t="s">
        <v>22</v>
      </c>
      <c r="B51" s="70" t="s">
        <v>82</v>
      </c>
      <c r="C51" s="6"/>
      <c r="D51" s="6"/>
      <c r="E51" s="6"/>
      <c r="F51" s="6"/>
      <c r="G51" s="7"/>
      <c r="H51" s="85">
        <v>3</v>
      </c>
      <c r="I51" s="96">
        <f>ROUND((H51*2*22)-0.06*I23,2)</f>
        <v>26.6</v>
      </c>
    </row>
    <row r="52" ht="15.75" customHeight="1" spans="1:9">
      <c r="A52" s="71" t="s">
        <v>24</v>
      </c>
      <c r="B52" s="70" t="s">
        <v>83</v>
      </c>
      <c r="C52" s="6"/>
      <c r="D52" s="6"/>
      <c r="E52" s="6"/>
      <c r="F52" s="6"/>
      <c r="G52" s="7"/>
      <c r="H52" s="61" t="s">
        <v>84</v>
      </c>
      <c r="I52" s="96">
        <v>412.05</v>
      </c>
    </row>
    <row r="53" ht="15.75" customHeight="1" spans="1:9">
      <c r="A53" s="86" t="s">
        <v>27</v>
      </c>
      <c r="B53" s="87" t="s">
        <v>85</v>
      </c>
      <c r="C53" s="6"/>
      <c r="D53" s="6"/>
      <c r="E53" s="6"/>
      <c r="F53" s="6"/>
      <c r="G53" s="7"/>
      <c r="H53" s="88" t="s">
        <v>84</v>
      </c>
      <c r="I53" s="97">
        <v>70</v>
      </c>
    </row>
    <row r="54" ht="15.75" customHeight="1" spans="1:9">
      <c r="A54" s="71" t="s">
        <v>30</v>
      </c>
      <c r="B54" s="70" t="s">
        <v>86</v>
      </c>
      <c r="C54" s="6"/>
      <c r="D54" s="6"/>
      <c r="E54" s="6"/>
      <c r="F54" s="6"/>
      <c r="G54" s="7"/>
      <c r="H54" s="61" t="s">
        <v>84</v>
      </c>
      <c r="I54" s="96">
        <f>ROUND((I23*26)*0.002/12,2)</f>
        <v>7.61</v>
      </c>
    </row>
    <row r="55" ht="15.75" customHeight="1" spans="1:9">
      <c r="A55" s="60" t="s">
        <v>87</v>
      </c>
      <c r="B55" s="6"/>
      <c r="C55" s="6"/>
      <c r="D55" s="6"/>
      <c r="E55" s="6"/>
      <c r="F55" s="6"/>
      <c r="G55" s="6"/>
      <c r="H55" s="7"/>
      <c r="I55" s="98">
        <f>SUM(I51:I54)</f>
        <v>516.26</v>
      </c>
    </row>
    <row r="56" ht="15.75" customHeight="1" spans="1:9">
      <c r="A56" s="84"/>
      <c r="B56" s="6"/>
      <c r="C56" s="6"/>
      <c r="D56" s="6"/>
      <c r="E56" s="6"/>
      <c r="F56" s="6"/>
      <c r="G56" s="6"/>
      <c r="H56" s="6"/>
      <c r="I56" s="7"/>
    </row>
    <row r="57" ht="15.75" customHeight="1" spans="1:9">
      <c r="A57" s="60" t="s">
        <v>88</v>
      </c>
      <c r="B57" s="6"/>
      <c r="C57" s="6"/>
      <c r="D57" s="6"/>
      <c r="E57" s="6"/>
      <c r="F57" s="6"/>
      <c r="G57" s="6"/>
      <c r="H57" s="6"/>
      <c r="I57" s="7"/>
    </row>
    <row r="58" ht="15.75" customHeight="1" spans="1:9">
      <c r="A58" s="60" t="s">
        <v>89</v>
      </c>
      <c r="B58" s="6"/>
      <c r="C58" s="6"/>
      <c r="D58" s="6"/>
      <c r="E58" s="6"/>
      <c r="F58" s="6"/>
      <c r="G58" s="6"/>
      <c r="H58" s="7"/>
      <c r="I58" s="72" t="s">
        <v>50</v>
      </c>
    </row>
    <row r="59" ht="15.75" customHeight="1" spans="1:9">
      <c r="A59" s="71" t="s">
        <v>90</v>
      </c>
      <c r="B59" s="57" t="s">
        <v>91</v>
      </c>
      <c r="C59" s="6"/>
      <c r="D59" s="6"/>
      <c r="E59" s="6"/>
      <c r="F59" s="6"/>
      <c r="G59" s="6"/>
      <c r="H59" s="7"/>
      <c r="I59" s="99">
        <f>I35</f>
        <v>358.91</v>
      </c>
    </row>
    <row r="60" ht="15.75" customHeight="1" spans="1:9">
      <c r="A60" s="71" t="s">
        <v>92</v>
      </c>
      <c r="B60" s="57" t="s">
        <v>93</v>
      </c>
      <c r="C60" s="6"/>
      <c r="D60" s="6"/>
      <c r="E60" s="6"/>
      <c r="F60" s="6"/>
      <c r="G60" s="6"/>
      <c r="H60" s="7"/>
      <c r="I60" s="99">
        <f>I48</f>
        <v>842.02</v>
      </c>
    </row>
    <row r="61" ht="15.75" customHeight="1" spans="1:9">
      <c r="A61" s="71" t="s">
        <v>94</v>
      </c>
      <c r="B61" s="57" t="s">
        <v>95</v>
      </c>
      <c r="C61" s="6"/>
      <c r="D61" s="6"/>
      <c r="E61" s="6"/>
      <c r="F61" s="6"/>
      <c r="G61" s="6"/>
      <c r="H61" s="7"/>
      <c r="I61" s="99">
        <f>I55</f>
        <v>516.26</v>
      </c>
    </row>
    <row r="62" ht="15.75" customHeight="1" spans="1:9">
      <c r="A62" s="60" t="s">
        <v>96</v>
      </c>
      <c r="B62" s="6"/>
      <c r="C62" s="6"/>
      <c r="D62" s="6"/>
      <c r="E62" s="6"/>
      <c r="F62" s="6"/>
      <c r="G62" s="6"/>
      <c r="H62" s="7"/>
      <c r="I62" s="98">
        <f>SUM(I59:I61)</f>
        <v>1717.19</v>
      </c>
    </row>
    <row r="63" ht="15.75" customHeight="1" spans="1:9">
      <c r="A63" s="89" t="s">
        <v>97</v>
      </c>
      <c r="B63" s="77"/>
      <c r="C63" s="77"/>
      <c r="D63" s="77"/>
      <c r="E63" s="77"/>
      <c r="F63" s="77"/>
      <c r="G63" s="78" t="s">
        <v>66</v>
      </c>
      <c r="H63" s="6"/>
      <c r="I63" s="100">
        <f>I29</f>
        <v>1756.74</v>
      </c>
    </row>
    <row r="64" ht="15.75" customHeight="1" spans="1:9">
      <c r="A64" s="79"/>
      <c r="F64" s="80"/>
      <c r="G64" s="78" t="s">
        <v>98</v>
      </c>
      <c r="H64" s="6"/>
      <c r="I64" s="100">
        <f>I62</f>
        <v>1717.19</v>
      </c>
    </row>
    <row r="65" ht="15.75" customHeight="1" spans="1:9">
      <c r="A65" s="81"/>
      <c r="B65" s="82"/>
      <c r="C65" s="82"/>
      <c r="D65" s="82"/>
      <c r="E65" s="82"/>
      <c r="F65" s="82"/>
      <c r="G65" s="83" t="s">
        <v>68</v>
      </c>
      <c r="H65" s="6"/>
      <c r="I65" s="101">
        <f>SUM(I63:I64)</f>
        <v>3473.93</v>
      </c>
    </row>
    <row r="66" ht="15.75" customHeight="1" spans="1:9">
      <c r="A66" s="60" t="s">
        <v>99</v>
      </c>
      <c r="B66" s="6"/>
      <c r="C66" s="6"/>
      <c r="D66" s="6"/>
      <c r="E66" s="6"/>
      <c r="F66" s="6"/>
      <c r="G66" s="6"/>
      <c r="H66" s="6"/>
      <c r="I66" s="7"/>
    </row>
    <row r="67" ht="15.75" customHeight="1" spans="1:9">
      <c r="A67" s="102">
        <v>3</v>
      </c>
      <c r="B67" s="60" t="s">
        <v>100</v>
      </c>
      <c r="C67" s="6"/>
      <c r="D67" s="6"/>
      <c r="E67" s="6"/>
      <c r="F67" s="6"/>
      <c r="G67" s="7"/>
      <c r="H67" s="72" t="s">
        <v>49</v>
      </c>
      <c r="I67" s="72" t="s">
        <v>50</v>
      </c>
    </row>
    <row r="68" ht="15.75" customHeight="1" spans="1:9">
      <c r="A68" s="71" t="s">
        <v>22</v>
      </c>
      <c r="B68" s="62" t="s">
        <v>101</v>
      </c>
      <c r="C68" s="6"/>
      <c r="D68" s="6"/>
      <c r="E68" s="6"/>
      <c r="F68" s="6"/>
      <c r="G68" s="7"/>
      <c r="H68" s="74">
        <f>ROUND(((1/12)*5%),4)</f>
        <v>0.0042</v>
      </c>
      <c r="I68" s="99">
        <f t="shared" ref="I68:I72" si="3">ROUND(H68*$I$65,2)</f>
        <v>14.59</v>
      </c>
    </row>
    <row r="69" ht="15.75" customHeight="1" spans="1:9">
      <c r="A69" s="71" t="s">
        <v>24</v>
      </c>
      <c r="B69" s="62" t="s">
        <v>102</v>
      </c>
      <c r="C69" s="6"/>
      <c r="D69" s="6"/>
      <c r="E69" s="6"/>
      <c r="F69" s="6"/>
      <c r="G69" s="7"/>
      <c r="H69" s="74">
        <f>TRUNC(H68*H47,4)</f>
        <v>0.0003</v>
      </c>
      <c r="I69" s="99">
        <f t="shared" si="3"/>
        <v>1.04</v>
      </c>
    </row>
    <row r="70" ht="15.75" customHeight="1" spans="1:9">
      <c r="A70" s="71" t="s">
        <v>27</v>
      </c>
      <c r="B70" s="62" t="s">
        <v>103</v>
      </c>
      <c r="C70" s="6"/>
      <c r="D70" s="6"/>
      <c r="E70" s="6"/>
      <c r="F70" s="6"/>
      <c r="G70" s="7"/>
      <c r="H70" s="74">
        <f>ROUND(((7/30)/12)*100%,4)</f>
        <v>0.0194</v>
      </c>
      <c r="I70" s="99">
        <f t="shared" si="3"/>
        <v>67.39</v>
      </c>
    </row>
    <row r="71" ht="15.75" customHeight="1" spans="1:9">
      <c r="A71" s="71" t="s">
        <v>30</v>
      </c>
      <c r="B71" s="103" t="s">
        <v>104</v>
      </c>
      <c r="C71" s="6"/>
      <c r="D71" s="6"/>
      <c r="E71" s="6"/>
      <c r="F71" s="6"/>
      <c r="G71" s="7"/>
      <c r="H71" s="74">
        <f>ROUND(H70*H48,4)</f>
        <v>0.0077</v>
      </c>
      <c r="I71" s="99">
        <f t="shared" si="3"/>
        <v>26.75</v>
      </c>
    </row>
    <row r="72" ht="15.75" customHeight="1" spans="1:9">
      <c r="A72" s="71" t="s">
        <v>55</v>
      </c>
      <c r="B72" s="62" t="s">
        <v>105</v>
      </c>
      <c r="C72" s="6"/>
      <c r="D72" s="6"/>
      <c r="E72" s="6"/>
      <c r="F72" s="6"/>
      <c r="G72" s="7"/>
      <c r="H72" s="74">
        <v>0.04</v>
      </c>
      <c r="I72" s="99">
        <f t="shared" si="3"/>
        <v>138.96</v>
      </c>
    </row>
    <row r="73" ht="15.75" customHeight="1" spans="1:9">
      <c r="A73" s="60" t="s">
        <v>106</v>
      </c>
      <c r="B73" s="6"/>
      <c r="C73" s="6"/>
      <c r="D73" s="6"/>
      <c r="E73" s="6"/>
      <c r="F73" s="6"/>
      <c r="G73" s="7"/>
      <c r="H73" s="75">
        <f t="shared" ref="H73:I73" si="4">SUM(H68:H72)</f>
        <v>0.0716</v>
      </c>
      <c r="I73" s="98">
        <f t="shared" si="4"/>
        <v>248.73</v>
      </c>
    </row>
    <row r="74" ht="15.75" customHeight="1" spans="1:9">
      <c r="A74" s="76" t="s">
        <v>107</v>
      </c>
      <c r="B74" s="77"/>
      <c r="C74" s="77"/>
      <c r="D74" s="77"/>
      <c r="E74" s="77"/>
      <c r="F74" s="77"/>
      <c r="G74" s="78" t="s">
        <v>66</v>
      </c>
      <c r="H74" s="6"/>
      <c r="I74" s="100">
        <f>I29</f>
        <v>1756.74</v>
      </c>
    </row>
    <row r="75" ht="15.75" customHeight="1" spans="1:9">
      <c r="A75" s="79"/>
      <c r="F75" s="80"/>
      <c r="G75" s="78" t="s">
        <v>98</v>
      </c>
      <c r="H75" s="6"/>
      <c r="I75" s="100">
        <f>I62</f>
        <v>1717.19</v>
      </c>
    </row>
    <row r="76" ht="15.75" customHeight="1" spans="1:9">
      <c r="A76" s="79"/>
      <c r="F76" s="80"/>
      <c r="G76" s="78" t="s">
        <v>108</v>
      </c>
      <c r="H76" s="6"/>
      <c r="I76" s="100">
        <f>I73</f>
        <v>248.73</v>
      </c>
    </row>
    <row r="77" ht="15.75" customHeight="1" spans="1:9">
      <c r="A77" s="79"/>
      <c r="B77" s="80"/>
      <c r="C77" s="80"/>
      <c r="D77" s="80"/>
      <c r="E77" s="80"/>
      <c r="F77" s="80"/>
      <c r="G77" s="83" t="s">
        <v>68</v>
      </c>
      <c r="H77" s="6"/>
      <c r="I77" s="101">
        <f>SUM(I74:I76)</f>
        <v>3722.66</v>
      </c>
    </row>
    <row r="78" ht="15.75" customHeight="1" spans="1:9">
      <c r="A78" s="60" t="s">
        <v>109</v>
      </c>
      <c r="B78" s="6"/>
      <c r="C78" s="6"/>
      <c r="D78" s="6"/>
      <c r="E78" s="6"/>
      <c r="F78" s="6"/>
      <c r="G78" s="6"/>
      <c r="H78" s="6"/>
      <c r="I78" s="7"/>
    </row>
    <row r="79" ht="15.75" customHeight="1" spans="1:9">
      <c r="A79" s="60" t="s">
        <v>110</v>
      </c>
      <c r="B79" s="6"/>
      <c r="C79" s="6"/>
      <c r="D79" s="6"/>
      <c r="E79" s="6"/>
      <c r="F79" s="6"/>
      <c r="G79" s="7"/>
      <c r="H79" s="72" t="s">
        <v>49</v>
      </c>
      <c r="I79" s="72" t="s">
        <v>50</v>
      </c>
    </row>
    <row r="80" ht="15.75" customHeight="1" spans="1:9">
      <c r="A80" s="71" t="s">
        <v>22</v>
      </c>
      <c r="B80" s="62" t="s">
        <v>111</v>
      </c>
      <c r="C80" s="6"/>
      <c r="D80" s="6"/>
      <c r="E80" s="6"/>
      <c r="F80" s="6"/>
      <c r="G80" s="7"/>
      <c r="H80" s="74">
        <f>ROUND(((1+1/3)/12)/12,4)</f>
        <v>0.0093</v>
      </c>
      <c r="I80" s="99">
        <f t="shared" ref="I80:I85" si="5">ROUND(H80*$I$77,2)</f>
        <v>34.62</v>
      </c>
    </row>
    <row r="81" ht="15.75" customHeight="1" spans="1:9">
      <c r="A81" s="71" t="s">
        <v>24</v>
      </c>
      <c r="B81" s="62" t="s">
        <v>112</v>
      </c>
      <c r="C81" s="6"/>
      <c r="D81" s="6"/>
      <c r="E81" s="6"/>
      <c r="F81" s="6"/>
      <c r="G81" s="7"/>
      <c r="H81" s="74">
        <f>ROUND(2/30/12,4)</f>
        <v>0.0056</v>
      </c>
      <c r="I81" s="99">
        <f t="shared" si="5"/>
        <v>20.85</v>
      </c>
    </row>
    <row r="82" ht="15.75" customHeight="1" spans="1:9">
      <c r="A82" s="71" t="s">
        <v>27</v>
      </c>
      <c r="B82" s="62" t="s">
        <v>113</v>
      </c>
      <c r="C82" s="6"/>
      <c r="D82" s="6"/>
      <c r="E82" s="6"/>
      <c r="F82" s="6"/>
      <c r="G82" s="7"/>
      <c r="H82" s="74">
        <f>ROUND(((5/30)/12)*2%,4)</f>
        <v>0.0003</v>
      </c>
      <c r="I82" s="99">
        <f t="shared" si="5"/>
        <v>1.12</v>
      </c>
    </row>
    <row r="83" ht="15.75" customHeight="1" spans="1:9">
      <c r="A83" s="71" t="s">
        <v>30</v>
      </c>
      <c r="B83" s="62" t="s">
        <v>114</v>
      </c>
      <c r="C83" s="6"/>
      <c r="D83" s="6"/>
      <c r="E83" s="6"/>
      <c r="F83" s="6"/>
      <c r="G83" s="7"/>
      <c r="H83" s="74">
        <f>ROUND(((15/30)/12)*8%,4)</f>
        <v>0.0033</v>
      </c>
      <c r="I83" s="99">
        <f t="shared" si="5"/>
        <v>12.28</v>
      </c>
    </row>
    <row r="84" ht="15.75" customHeight="1" spans="1:9">
      <c r="A84" s="71" t="s">
        <v>55</v>
      </c>
      <c r="B84" s="62" t="s">
        <v>115</v>
      </c>
      <c r="C84" s="6"/>
      <c r="D84" s="6"/>
      <c r="E84" s="6"/>
      <c r="F84" s="6"/>
      <c r="G84" s="7"/>
      <c r="H84" s="74">
        <f>ROUND(((1+1/3)/12*4/12)*2%,4)</f>
        <v>0.0007</v>
      </c>
      <c r="I84" s="99">
        <f t="shared" si="5"/>
        <v>2.61</v>
      </c>
    </row>
    <row r="85" ht="15.75" customHeight="1" spans="1:9">
      <c r="A85" s="86" t="s">
        <v>57</v>
      </c>
      <c r="B85" s="104" t="s">
        <v>116</v>
      </c>
      <c r="C85" s="6"/>
      <c r="D85" s="6"/>
      <c r="E85" s="6"/>
      <c r="F85" s="6"/>
      <c r="G85" s="7"/>
      <c r="H85" s="105">
        <v>0</v>
      </c>
      <c r="I85" s="99">
        <f t="shared" si="5"/>
        <v>0</v>
      </c>
    </row>
    <row r="86" ht="15.75" customHeight="1" spans="1:9">
      <c r="A86" s="60" t="s">
        <v>117</v>
      </c>
      <c r="B86" s="6"/>
      <c r="C86" s="6"/>
      <c r="D86" s="6"/>
      <c r="E86" s="6"/>
      <c r="F86" s="6"/>
      <c r="G86" s="7"/>
      <c r="H86" s="75">
        <f t="shared" ref="H86:I86" si="6">SUM(H80:H85)</f>
        <v>0.0192</v>
      </c>
      <c r="I86" s="98">
        <f t="shared" si="6"/>
        <v>71.48</v>
      </c>
    </row>
    <row r="87" ht="15.75" customHeight="1" spans="1:9">
      <c r="A87" s="84"/>
      <c r="B87" s="6"/>
      <c r="C87" s="6"/>
      <c r="D87" s="6"/>
      <c r="E87" s="6"/>
      <c r="F87" s="6"/>
      <c r="G87" s="6"/>
      <c r="H87" s="6"/>
      <c r="I87" s="7"/>
    </row>
    <row r="88" ht="15.75" customHeight="1" spans="1:9">
      <c r="A88" s="106" t="s">
        <v>118</v>
      </c>
      <c r="B88" s="6"/>
      <c r="C88" s="6"/>
      <c r="D88" s="6"/>
      <c r="E88" s="6"/>
      <c r="F88" s="6"/>
      <c r="G88" s="7"/>
      <c r="H88" s="107" t="s">
        <v>49</v>
      </c>
      <c r="I88" s="107" t="s">
        <v>50</v>
      </c>
    </row>
    <row r="89" ht="15.75" customHeight="1" spans="1:9">
      <c r="A89" s="86" t="s">
        <v>22</v>
      </c>
      <c r="B89" s="104" t="s">
        <v>119</v>
      </c>
      <c r="C89" s="6"/>
      <c r="D89" s="6"/>
      <c r="E89" s="6"/>
      <c r="F89" s="6"/>
      <c r="G89" s="7"/>
      <c r="H89" s="105">
        <v>0</v>
      </c>
      <c r="I89" s="126">
        <f>I29*H89</f>
        <v>0</v>
      </c>
    </row>
    <row r="90" ht="15.75" customHeight="1" spans="1:9">
      <c r="A90" s="106" t="s">
        <v>120</v>
      </c>
      <c r="B90" s="6"/>
      <c r="C90" s="6"/>
      <c r="D90" s="6"/>
      <c r="E90" s="6"/>
      <c r="F90" s="6"/>
      <c r="G90" s="7"/>
      <c r="H90" s="108">
        <f t="shared" ref="H90:I90" si="7">H89</f>
        <v>0</v>
      </c>
      <c r="I90" s="127">
        <f t="shared" si="7"/>
        <v>0</v>
      </c>
    </row>
    <row r="91" ht="15.75" customHeight="1" spans="1:9">
      <c r="A91" s="84"/>
      <c r="B91" s="6"/>
      <c r="C91" s="6"/>
      <c r="D91" s="6"/>
      <c r="E91" s="6"/>
      <c r="F91" s="6"/>
      <c r="G91" s="6"/>
      <c r="H91" s="6"/>
      <c r="I91" s="7"/>
    </row>
    <row r="92" ht="15.75" customHeight="1" spans="1:9">
      <c r="A92" s="60" t="s">
        <v>121</v>
      </c>
      <c r="B92" s="6"/>
      <c r="C92" s="6"/>
      <c r="D92" s="6"/>
      <c r="E92" s="6"/>
      <c r="F92" s="6"/>
      <c r="G92" s="6"/>
      <c r="H92" s="6"/>
      <c r="I92" s="7"/>
    </row>
    <row r="93" ht="15.75" customHeight="1" spans="1:9">
      <c r="A93" s="60" t="s">
        <v>122</v>
      </c>
      <c r="B93" s="6"/>
      <c r="C93" s="6"/>
      <c r="D93" s="6"/>
      <c r="E93" s="6"/>
      <c r="F93" s="6"/>
      <c r="G93" s="6"/>
      <c r="H93" s="7"/>
      <c r="I93" s="72" t="s">
        <v>50</v>
      </c>
    </row>
    <row r="94" ht="15.75" customHeight="1" spans="1:9">
      <c r="A94" s="71" t="s">
        <v>123</v>
      </c>
      <c r="B94" s="57" t="s">
        <v>124</v>
      </c>
      <c r="C94" s="6"/>
      <c r="D94" s="6"/>
      <c r="E94" s="6"/>
      <c r="F94" s="6"/>
      <c r="G94" s="6"/>
      <c r="H94" s="7"/>
      <c r="I94" s="99">
        <f>I86</f>
        <v>71.48</v>
      </c>
    </row>
    <row r="95" ht="15.75" customHeight="1" spans="1:9">
      <c r="A95" s="109" t="s">
        <v>125</v>
      </c>
      <c r="B95" s="110" t="s">
        <v>126</v>
      </c>
      <c r="C95" s="6"/>
      <c r="D95" s="6"/>
      <c r="E95" s="6"/>
      <c r="F95" s="6"/>
      <c r="G95" s="6"/>
      <c r="H95" s="7"/>
      <c r="I95" s="126">
        <f>I90</f>
        <v>0</v>
      </c>
    </row>
    <row r="96" ht="15.75" customHeight="1" spans="1:9">
      <c r="A96" s="60" t="s">
        <v>127</v>
      </c>
      <c r="B96" s="6"/>
      <c r="C96" s="6"/>
      <c r="D96" s="6"/>
      <c r="E96" s="6"/>
      <c r="F96" s="6"/>
      <c r="G96" s="6"/>
      <c r="H96" s="7"/>
      <c r="I96" s="98">
        <f>SUM(I94:I95)</f>
        <v>71.48</v>
      </c>
    </row>
    <row r="97" ht="15.75" customHeight="1" spans="1:9">
      <c r="A97" s="84"/>
      <c r="B97" s="6"/>
      <c r="C97" s="6"/>
      <c r="D97" s="6"/>
      <c r="E97" s="6"/>
      <c r="F97" s="6"/>
      <c r="G97" s="6"/>
      <c r="H97" s="6"/>
      <c r="I97" s="7"/>
    </row>
    <row r="98" ht="15.75" customHeight="1" spans="1:9">
      <c r="A98" s="60" t="s">
        <v>128</v>
      </c>
      <c r="B98" s="6"/>
      <c r="C98" s="6"/>
      <c r="D98" s="6"/>
      <c r="E98" s="6"/>
      <c r="F98" s="6"/>
      <c r="G98" s="6"/>
      <c r="H98" s="6"/>
      <c r="I98" s="7"/>
    </row>
    <row r="99" ht="15.75" customHeight="1" spans="1:9">
      <c r="A99" s="72">
        <v>5</v>
      </c>
      <c r="B99" s="60" t="s">
        <v>129</v>
      </c>
      <c r="C99" s="6"/>
      <c r="D99" s="6"/>
      <c r="E99" s="6"/>
      <c r="F99" s="6"/>
      <c r="G99" s="7"/>
      <c r="H99" s="72"/>
      <c r="I99" s="72" t="s">
        <v>50</v>
      </c>
    </row>
    <row r="100" ht="15.75" customHeight="1" spans="1:9">
      <c r="A100" s="111" t="s">
        <v>22</v>
      </c>
      <c r="B100" s="70" t="s">
        <v>130</v>
      </c>
      <c r="C100" s="6"/>
      <c r="D100" s="6"/>
      <c r="E100" s="6"/>
      <c r="F100" s="6"/>
      <c r="G100" s="7"/>
      <c r="H100" s="112" t="s">
        <v>84</v>
      </c>
      <c r="I100" s="99">
        <v>0</v>
      </c>
    </row>
    <row r="101" ht="15.75" customHeight="1" spans="1:9">
      <c r="A101" s="111" t="s">
        <v>24</v>
      </c>
      <c r="B101" s="70" t="s">
        <v>131</v>
      </c>
      <c r="C101" s="6"/>
      <c r="D101" s="6"/>
      <c r="E101" s="6"/>
      <c r="F101" s="6"/>
      <c r="G101" s="7"/>
      <c r="H101" s="112" t="s">
        <v>84</v>
      </c>
      <c r="I101" s="99">
        <v>0</v>
      </c>
    </row>
    <row r="102" ht="15.75" customHeight="1" spans="1:9">
      <c r="A102" s="111" t="s">
        <v>27</v>
      </c>
      <c r="B102" s="70" t="s">
        <v>132</v>
      </c>
      <c r="C102" s="6"/>
      <c r="D102" s="6"/>
      <c r="E102" s="6"/>
      <c r="F102" s="6"/>
      <c r="G102" s="7"/>
      <c r="H102" s="112" t="s">
        <v>84</v>
      </c>
      <c r="I102" s="99">
        <f>UNIFORMES!F32</f>
        <v>62.81</v>
      </c>
    </row>
    <row r="103" ht="15.75" customHeight="1" spans="1:9">
      <c r="A103" s="111" t="s">
        <v>30</v>
      </c>
      <c r="B103" s="70" t="s">
        <v>133</v>
      </c>
      <c r="C103" s="6"/>
      <c r="D103" s="6"/>
      <c r="E103" s="6"/>
      <c r="F103" s="6"/>
      <c r="G103" s="7"/>
      <c r="H103" s="113" t="s">
        <v>84</v>
      </c>
      <c r="I103" s="99">
        <v>0</v>
      </c>
    </row>
    <row r="104" ht="15.75" customHeight="1" spans="1:9">
      <c r="A104" s="60" t="s">
        <v>134</v>
      </c>
      <c r="B104" s="6"/>
      <c r="C104" s="6"/>
      <c r="D104" s="6"/>
      <c r="E104" s="6"/>
      <c r="F104" s="6"/>
      <c r="G104" s="7"/>
      <c r="H104" s="75" t="s">
        <v>84</v>
      </c>
      <c r="I104" s="98">
        <f>SUM(I100:I103)</f>
        <v>62.81</v>
      </c>
    </row>
    <row r="105" ht="15.75" customHeight="1" spans="1:9">
      <c r="A105" s="76" t="s">
        <v>135</v>
      </c>
      <c r="B105" s="77"/>
      <c r="C105" s="77"/>
      <c r="D105" s="77"/>
      <c r="E105" s="77"/>
      <c r="F105" s="77"/>
      <c r="G105" s="78" t="s">
        <v>66</v>
      </c>
      <c r="H105" s="6"/>
      <c r="I105" s="100">
        <f>I29</f>
        <v>1756.74</v>
      </c>
    </row>
    <row r="106" ht="15.75" customHeight="1" spans="1:9">
      <c r="A106" s="79"/>
      <c r="F106" s="80"/>
      <c r="G106" s="78" t="s">
        <v>98</v>
      </c>
      <c r="H106" s="6"/>
      <c r="I106" s="100">
        <f>I62</f>
        <v>1717.19</v>
      </c>
    </row>
    <row r="107" ht="15.75" customHeight="1" spans="1:9">
      <c r="A107" s="79"/>
      <c r="F107" s="80"/>
      <c r="G107" s="78" t="s">
        <v>108</v>
      </c>
      <c r="H107" s="6"/>
      <c r="I107" s="100">
        <f>I73</f>
        <v>248.73</v>
      </c>
    </row>
    <row r="108" ht="15.75" customHeight="1" spans="1:9">
      <c r="A108" s="79"/>
      <c r="F108" s="80"/>
      <c r="G108" s="78" t="s">
        <v>136</v>
      </c>
      <c r="H108" s="6"/>
      <c r="I108" s="100">
        <f>I96</f>
        <v>71.48</v>
      </c>
    </row>
    <row r="109" ht="15.75" customHeight="1" spans="1:9">
      <c r="A109" s="79"/>
      <c r="F109" s="80"/>
      <c r="G109" s="78" t="s">
        <v>137</v>
      </c>
      <c r="H109" s="6"/>
      <c r="I109" s="100">
        <f>I104</f>
        <v>62.81</v>
      </c>
    </row>
    <row r="110" ht="15.75" customHeight="1" spans="1:9">
      <c r="A110" s="79"/>
      <c r="B110" s="80"/>
      <c r="C110" s="80"/>
      <c r="D110" s="80"/>
      <c r="E110" s="80"/>
      <c r="F110" s="80"/>
      <c r="G110" s="83" t="s">
        <v>68</v>
      </c>
      <c r="H110" s="6"/>
      <c r="I110" s="101">
        <f>SUM(I105:I109)</f>
        <v>3856.95</v>
      </c>
    </row>
    <row r="111" ht="15.75" customHeight="1" spans="1:9">
      <c r="A111" s="60" t="s">
        <v>138</v>
      </c>
      <c r="B111" s="6"/>
      <c r="C111" s="6"/>
      <c r="D111" s="6"/>
      <c r="E111" s="6"/>
      <c r="F111" s="6"/>
      <c r="G111" s="6"/>
      <c r="H111" s="6"/>
      <c r="I111" s="7"/>
    </row>
    <row r="112" ht="15.75" customHeight="1" spans="1:9">
      <c r="A112" s="72">
        <v>6</v>
      </c>
      <c r="B112" s="60" t="s">
        <v>139</v>
      </c>
      <c r="C112" s="6"/>
      <c r="D112" s="6"/>
      <c r="E112" s="6"/>
      <c r="F112" s="6"/>
      <c r="G112" s="7"/>
      <c r="H112" s="72" t="s">
        <v>49</v>
      </c>
      <c r="I112" s="72" t="s">
        <v>50</v>
      </c>
    </row>
    <row r="113" ht="15.75" customHeight="1" spans="1:9">
      <c r="A113" s="71" t="s">
        <v>22</v>
      </c>
      <c r="B113" s="62" t="s">
        <v>140</v>
      </c>
      <c r="C113" s="6"/>
      <c r="D113" s="6"/>
      <c r="E113" s="6"/>
      <c r="F113" s="6"/>
      <c r="G113" s="7"/>
      <c r="H113" s="114">
        <v>0.05</v>
      </c>
      <c r="I113" s="99">
        <f>ROUND(H113*I110,2)</f>
        <v>192.85</v>
      </c>
    </row>
    <row r="114" ht="15.75" customHeight="1" spans="1:9">
      <c r="A114" s="71" t="s">
        <v>24</v>
      </c>
      <c r="B114" s="62" t="s">
        <v>141</v>
      </c>
      <c r="C114" s="6"/>
      <c r="D114" s="6"/>
      <c r="E114" s="6"/>
      <c r="F114" s="6"/>
      <c r="G114" s="7"/>
      <c r="H114" s="114">
        <v>0.1</v>
      </c>
      <c r="I114" s="99">
        <f>ROUND(H114*(I110+I113),2)</f>
        <v>404.98</v>
      </c>
    </row>
    <row r="115" ht="15.75" customHeight="1" spans="1:9">
      <c r="A115" s="71" t="s">
        <v>27</v>
      </c>
      <c r="B115" s="115" t="s">
        <v>142</v>
      </c>
      <c r="C115" s="6"/>
      <c r="D115" s="6"/>
      <c r="E115" s="6"/>
      <c r="F115" s="6"/>
      <c r="G115" s="7"/>
      <c r="H115" s="74"/>
      <c r="I115" s="128"/>
    </row>
    <row r="116" ht="15.75" customHeight="1" spans="1:9">
      <c r="A116" s="71" t="s">
        <v>143</v>
      </c>
      <c r="B116" s="62" t="s">
        <v>144</v>
      </c>
      <c r="C116" s="6"/>
      <c r="D116" s="6"/>
      <c r="E116" s="6"/>
      <c r="F116" s="6"/>
      <c r="G116" s="7"/>
      <c r="H116" s="114">
        <v>0.0165</v>
      </c>
      <c r="I116" s="99">
        <f t="shared" ref="I116:I118" si="8">ROUND($I$126*H116,2)</f>
        <v>85.72</v>
      </c>
    </row>
    <row r="117" ht="15.75" customHeight="1" spans="1:9">
      <c r="A117" s="71" t="s">
        <v>145</v>
      </c>
      <c r="B117" s="62" t="s">
        <v>146</v>
      </c>
      <c r="C117" s="6"/>
      <c r="D117" s="6"/>
      <c r="E117" s="6"/>
      <c r="F117" s="6"/>
      <c r="G117" s="7"/>
      <c r="H117" s="116">
        <v>0.076</v>
      </c>
      <c r="I117" s="99">
        <f t="shared" si="8"/>
        <v>394.83</v>
      </c>
    </row>
    <row r="118" ht="15.75" customHeight="1" spans="1:9">
      <c r="A118" s="71" t="s">
        <v>147</v>
      </c>
      <c r="B118" s="62" t="s">
        <v>148</v>
      </c>
      <c r="C118" s="6"/>
      <c r="D118" s="6"/>
      <c r="E118" s="6"/>
      <c r="F118" s="6"/>
      <c r="G118" s="7"/>
      <c r="H118" s="117">
        <v>0.05</v>
      </c>
      <c r="I118" s="99">
        <f t="shared" si="8"/>
        <v>259.75</v>
      </c>
    </row>
    <row r="119" ht="15.75" customHeight="1" spans="1:9">
      <c r="A119" s="60" t="s">
        <v>149</v>
      </c>
      <c r="B119" s="6"/>
      <c r="C119" s="6"/>
      <c r="D119" s="6"/>
      <c r="E119" s="6"/>
      <c r="F119" s="6"/>
      <c r="G119" s="7"/>
      <c r="H119" s="118">
        <f t="shared" ref="H119:I119" si="9">SUM(H113:H118)</f>
        <v>0.2925</v>
      </c>
      <c r="I119" s="98">
        <f t="shared" si="9"/>
        <v>1338.13</v>
      </c>
    </row>
    <row r="120" ht="15.75" customHeight="1" spans="1:9">
      <c r="A120" s="63"/>
      <c r="I120" s="90"/>
    </row>
    <row r="121" ht="15.75" customHeight="1" spans="1:9">
      <c r="A121" s="119" t="s">
        <v>150</v>
      </c>
      <c r="B121" s="120" t="s">
        <v>151</v>
      </c>
      <c r="H121" s="121">
        <f>SUM(H116+H117+H118)</f>
        <v>0.1425</v>
      </c>
      <c r="I121" s="129"/>
    </row>
    <row r="122" ht="15.75" customHeight="1" spans="1:9">
      <c r="A122" s="119"/>
      <c r="B122" s="120">
        <v>100</v>
      </c>
      <c r="H122" s="121"/>
      <c r="I122" s="129"/>
    </row>
    <row r="123" ht="15.75" customHeight="1" spans="1:9">
      <c r="A123" s="122"/>
      <c r="B123" s="123"/>
      <c r="C123" s="123"/>
      <c r="D123" s="123"/>
      <c r="E123" s="123"/>
      <c r="F123" s="123"/>
      <c r="G123" s="123"/>
      <c r="H123" s="123"/>
      <c r="I123" s="130"/>
    </row>
    <row r="124" ht="15.75" customHeight="1" spans="1:9">
      <c r="A124" s="119" t="s">
        <v>152</v>
      </c>
      <c r="B124" s="120" t="s">
        <v>153</v>
      </c>
      <c r="H124" s="121"/>
      <c r="I124" s="129">
        <f>I110+I113+I114</f>
        <v>4454.78</v>
      </c>
    </row>
    <row r="125" ht="15.75" customHeight="1" spans="1:9">
      <c r="A125" s="124"/>
      <c r="B125" s="125"/>
      <c r="C125" s="125"/>
      <c r="D125" s="125"/>
      <c r="E125" s="125"/>
      <c r="F125" s="125"/>
      <c r="G125" s="125"/>
      <c r="H125" s="125"/>
      <c r="I125" s="131"/>
    </row>
    <row r="126" ht="15.75" customHeight="1" spans="1:9">
      <c r="A126" s="119" t="s">
        <v>154</v>
      </c>
      <c r="B126" s="120" t="s">
        <v>155</v>
      </c>
      <c r="H126" s="121"/>
      <c r="I126" s="129">
        <f>ROUND(I124/(1-H121),2)</f>
        <v>5195.08</v>
      </c>
    </row>
    <row r="127" ht="15.75" customHeight="1" spans="1:9">
      <c r="A127" s="119"/>
      <c r="B127" s="120"/>
      <c r="C127" s="120"/>
      <c r="D127" s="120"/>
      <c r="E127" s="120"/>
      <c r="F127" s="120"/>
      <c r="G127" s="120"/>
      <c r="H127" s="121"/>
      <c r="I127" s="129"/>
    </row>
    <row r="128" ht="15.75" customHeight="1" spans="1:9">
      <c r="A128" s="119"/>
      <c r="B128" s="120" t="s">
        <v>156</v>
      </c>
      <c r="H128" s="121"/>
      <c r="I128" s="129">
        <f>I126-I124</f>
        <v>740.299999999999</v>
      </c>
    </row>
    <row r="129" ht="15.75" customHeight="1" spans="1:9">
      <c r="A129" s="60" t="s">
        <v>157</v>
      </c>
      <c r="B129" s="6"/>
      <c r="C129" s="6"/>
      <c r="D129" s="6"/>
      <c r="E129" s="6"/>
      <c r="F129" s="6"/>
      <c r="G129" s="6"/>
      <c r="H129" s="6"/>
      <c r="I129" s="7"/>
    </row>
    <row r="130" ht="15.75" customHeight="1" spans="1:9">
      <c r="A130" s="60" t="s">
        <v>158</v>
      </c>
      <c r="B130" s="6"/>
      <c r="C130" s="6"/>
      <c r="D130" s="6"/>
      <c r="E130" s="6"/>
      <c r="F130" s="6"/>
      <c r="G130" s="6"/>
      <c r="H130" s="7"/>
      <c r="I130" s="72" t="s">
        <v>50</v>
      </c>
    </row>
    <row r="131" ht="15.75" customHeight="1" spans="1:9">
      <c r="A131" s="61" t="s">
        <v>22</v>
      </c>
      <c r="B131" s="62" t="str">
        <f>A21</f>
        <v>MÓDULO 1 - COMPOSIÇÃO DA REMUNERAÇÃO</v>
      </c>
      <c r="C131" s="6"/>
      <c r="D131" s="6"/>
      <c r="E131" s="6"/>
      <c r="F131" s="6"/>
      <c r="G131" s="6"/>
      <c r="H131" s="7"/>
      <c r="I131" s="99">
        <f>I29</f>
        <v>1756.74</v>
      </c>
    </row>
    <row r="132" ht="15.75" customHeight="1" spans="1:9">
      <c r="A132" s="61" t="s">
        <v>24</v>
      </c>
      <c r="B132" s="62" t="str">
        <f>A31</f>
        <v>MÓDULO 2 – ENCARGOS E BENEFÍCIOS ANUAIS, MENSAIS E DIÁRIOS</v>
      </c>
      <c r="C132" s="6"/>
      <c r="D132" s="6"/>
      <c r="E132" s="6"/>
      <c r="F132" s="6"/>
      <c r="G132" s="6"/>
      <c r="H132" s="7"/>
      <c r="I132" s="99">
        <f>I62</f>
        <v>1717.19</v>
      </c>
    </row>
    <row r="133" ht="15.75" customHeight="1" spans="1:9">
      <c r="A133" s="61" t="s">
        <v>27</v>
      </c>
      <c r="B133" s="62" t="str">
        <f>A66</f>
        <v>MÓDULO 3 – PROVISÃO PARA RESCISÃO</v>
      </c>
      <c r="C133" s="6"/>
      <c r="D133" s="6"/>
      <c r="E133" s="6"/>
      <c r="F133" s="6"/>
      <c r="G133" s="6"/>
      <c r="H133" s="7"/>
      <c r="I133" s="99">
        <f>I73</f>
        <v>248.73</v>
      </c>
    </row>
    <row r="134" ht="15.75" customHeight="1" spans="1:9">
      <c r="A134" s="61" t="s">
        <v>30</v>
      </c>
      <c r="B134" s="62" t="str">
        <f>A78</f>
        <v>MÓDULO 4 – CUSTO DE REPOSIÇÃO DO PROFISSIONAL AUSENTE</v>
      </c>
      <c r="C134" s="6"/>
      <c r="D134" s="6"/>
      <c r="E134" s="6"/>
      <c r="F134" s="6"/>
      <c r="G134" s="6"/>
      <c r="H134" s="7"/>
      <c r="I134" s="99">
        <f>I96</f>
        <v>71.48</v>
      </c>
    </row>
    <row r="135" ht="15.75" customHeight="1" spans="1:9">
      <c r="A135" s="61" t="s">
        <v>55</v>
      </c>
      <c r="B135" s="62" t="str">
        <f>A98</f>
        <v>MÓDULO 5 – INSUMOS DIVERSOS</v>
      </c>
      <c r="C135" s="6"/>
      <c r="D135" s="6"/>
      <c r="E135" s="6"/>
      <c r="F135" s="6"/>
      <c r="G135" s="6"/>
      <c r="H135" s="7"/>
      <c r="I135" s="99">
        <f>I104</f>
        <v>62.81</v>
      </c>
    </row>
    <row r="136" ht="15.75" customHeight="1" spans="1:9">
      <c r="A136" s="60" t="s">
        <v>159</v>
      </c>
      <c r="B136" s="6"/>
      <c r="C136" s="6"/>
      <c r="D136" s="6"/>
      <c r="E136" s="6"/>
      <c r="F136" s="6"/>
      <c r="G136" s="6"/>
      <c r="H136" s="7"/>
      <c r="I136" s="98">
        <f>SUM(I131:I135)</f>
        <v>3856.95</v>
      </c>
    </row>
    <row r="137" ht="15.75" customHeight="1" spans="1:9">
      <c r="A137" s="61" t="s">
        <v>57</v>
      </c>
      <c r="B137" s="62" t="str">
        <f>A111</f>
        <v>MÓDULO 6 – CUSTOS INDIRETOS, TRIBUTOS E LUCRO</v>
      </c>
      <c r="C137" s="6"/>
      <c r="D137" s="6"/>
      <c r="E137" s="6"/>
      <c r="F137" s="6"/>
      <c r="G137" s="6"/>
      <c r="H137" s="7"/>
      <c r="I137" s="99">
        <f>I119</f>
        <v>1338.13</v>
      </c>
    </row>
    <row r="138" ht="15.75" customHeight="1" spans="1:9">
      <c r="A138" s="60" t="s">
        <v>160</v>
      </c>
      <c r="B138" s="6"/>
      <c r="C138" s="6"/>
      <c r="D138" s="6"/>
      <c r="E138" s="6"/>
      <c r="F138" s="6"/>
      <c r="G138" s="6"/>
      <c r="H138" s="7"/>
      <c r="I138" s="98">
        <f>SUM(I136:I137)</f>
        <v>5195.08</v>
      </c>
    </row>
    <row r="139" ht="15.75" customHeight="1"/>
    <row r="140" ht="15.75" customHeight="1" spans="9:9">
      <c r="I140" s="132"/>
    </row>
    <row r="141" ht="15.75" customHeight="1" spans="9:9">
      <c r="I141" s="132"/>
    </row>
    <row r="142" ht="15.75" customHeight="1" spans="9:9">
      <c r="I142" s="132"/>
    </row>
    <row r="143" ht="15.75" customHeight="1" spans="9:9">
      <c r="I143" s="132"/>
    </row>
    <row r="144" ht="15.75" customHeight="1" spans="9:9">
      <c r="I144" s="132"/>
    </row>
    <row r="145" ht="15.75" customHeight="1" spans="9:9">
      <c r="I145" s="132"/>
    </row>
    <row r="146" ht="15.75" customHeight="1" spans="9:9">
      <c r="I146" s="132"/>
    </row>
    <row r="147" ht="15.75" customHeight="1" spans="9:9">
      <c r="I147" s="132"/>
    </row>
    <row r="148" ht="15.75" customHeight="1" spans="9:9">
      <c r="I148" s="132"/>
    </row>
    <row r="149" ht="15.75" customHeight="1" spans="9:9">
      <c r="I149" s="132"/>
    </row>
    <row r="150" ht="15.75" customHeight="1" spans="9:9">
      <c r="I150" s="132"/>
    </row>
    <row r="151" ht="15.75" customHeight="1" spans="9:9">
      <c r="I151" s="132"/>
    </row>
    <row r="152" ht="15.75" customHeight="1" spans="9:9">
      <c r="I152" s="132"/>
    </row>
    <row r="153" ht="15.75" customHeight="1" spans="9:9">
      <c r="I153" s="132"/>
    </row>
    <row r="154" ht="15.75" customHeight="1" spans="9:9">
      <c r="I154" s="132"/>
    </row>
    <row r="155" ht="15.75" customHeight="1" spans="9:9">
      <c r="I155" s="132"/>
    </row>
    <row r="156" ht="15.75" customHeight="1" spans="9:9">
      <c r="I156" s="132"/>
    </row>
    <row r="157" ht="15.75" customHeight="1" spans="9:9">
      <c r="I157" s="132"/>
    </row>
    <row r="158" ht="15.75" customHeight="1" spans="9:9">
      <c r="I158" s="132"/>
    </row>
    <row r="159" ht="15.75" customHeight="1" spans="9:9">
      <c r="I159" s="132"/>
    </row>
    <row r="160" ht="15.75" customHeight="1" spans="9:9">
      <c r="I160" s="132"/>
    </row>
    <row r="161" ht="15.75" customHeight="1" spans="9:9">
      <c r="I161" s="132"/>
    </row>
    <row r="162" ht="15.75" customHeight="1" spans="9:9">
      <c r="I162" s="132"/>
    </row>
    <row r="163" ht="15.75" customHeight="1" spans="9:9">
      <c r="I163" s="132"/>
    </row>
    <row r="164" ht="15.75" customHeight="1" spans="9:9">
      <c r="I164" s="132"/>
    </row>
    <row r="165" ht="15.75" customHeight="1" spans="9:9">
      <c r="I165" s="132"/>
    </row>
    <row r="166" ht="15.75" customHeight="1" spans="9:9">
      <c r="I166" s="132"/>
    </row>
    <row r="167" ht="15.75" customHeight="1" spans="9:9">
      <c r="I167" s="132"/>
    </row>
    <row r="168" ht="15.75" customHeight="1" spans="9:9">
      <c r="I168" s="132"/>
    </row>
    <row r="169" ht="15.75" customHeight="1" spans="9:9">
      <c r="I169" s="132"/>
    </row>
    <row r="170" ht="15.75" customHeight="1" spans="9:9">
      <c r="I170" s="132"/>
    </row>
    <row r="171" ht="15.75" customHeight="1" spans="9:9">
      <c r="I171" s="132"/>
    </row>
    <row r="172" ht="15.75" customHeight="1" spans="9:9">
      <c r="I172" s="132"/>
    </row>
    <row r="173" ht="15.75" customHeight="1" spans="9:9">
      <c r="I173" s="132"/>
    </row>
    <row r="174" ht="15.75" customHeight="1" spans="9:9">
      <c r="I174" s="132"/>
    </row>
    <row r="175" ht="15.75" customHeight="1" spans="9:9">
      <c r="I175" s="132"/>
    </row>
    <row r="176" ht="15.75" customHeight="1" spans="9:9">
      <c r="I176" s="132"/>
    </row>
    <row r="177" ht="15.75" customHeight="1" spans="9:9">
      <c r="I177" s="132"/>
    </row>
    <row r="178" ht="15.75" customHeight="1" spans="9:9">
      <c r="I178" s="132"/>
    </row>
    <row r="179" ht="15.75" customHeight="1" spans="9:9">
      <c r="I179" s="132"/>
    </row>
    <row r="180" ht="15.75" customHeight="1" spans="9:9">
      <c r="I180" s="132"/>
    </row>
    <row r="181" ht="15.75" customHeight="1" spans="9:9">
      <c r="I181" s="132"/>
    </row>
    <row r="182" ht="15.75" customHeight="1" spans="9:9">
      <c r="I182" s="132"/>
    </row>
    <row r="183" ht="15.75" customHeight="1" spans="9:9">
      <c r="I183" s="132"/>
    </row>
    <row r="184" ht="15.75" customHeight="1" spans="9:9">
      <c r="I184" s="132"/>
    </row>
    <row r="185" ht="15.75" customHeight="1" spans="9:9">
      <c r="I185" s="132"/>
    </row>
    <row r="186" ht="15.75" customHeight="1" spans="9:9">
      <c r="I186" s="132"/>
    </row>
    <row r="187" ht="15.75" customHeight="1" spans="9:9">
      <c r="I187" s="132"/>
    </row>
    <row r="188" ht="15.75" customHeight="1" spans="9:9">
      <c r="I188" s="132"/>
    </row>
    <row r="189" ht="15.75" customHeight="1" spans="9:9">
      <c r="I189" s="132"/>
    </row>
    <row r="190" ht="15.75" customHeight="1" spans="9:9">
      <c r="I190" s="132"/>
    </row>
    <row r="191" ht="15.75" customHeight="1" spans="9:9">
      <c r="I191" s="132"/>
    </row>
    <row r="192" ht="15.75" customHeight="1" spans="9:9">
      <c r="I192" s="132"/>
    </row>
    <row r="193" ht="15.75" customHeight="1" spans="9:9">
      <c r="I193" s="132"/>
    </row>
    <row r="194" ht="15.75" customHeight="1" spans="9:9">
      <c r="I194" s="132"/>
    </row>
    <row r="195" ht="15.75" customHeight="1" spans="9:9">
      <c r="I195" s="132"/>
    </row>
    <row r="196" ht="15.75" customHeight="1" spans="9:9">
      <c r="I196" s="132"/>
    </row>
    <row r="197" ht="15.75" customHeight="1" spans="9:9">
      <c r="I197" s="132"/>
    </row>
    <row r="198" ht="15.75" customHeight="1" spans="9:9">
      <c r="I198" s="132"/>
    </row>
    <row r="199" ht="15.75" customHeight="1" spans="9:9">
      <c r="I199" s="132"/>
    </row>
    <row r="200" ht="15.75" customHeight="1" spans="9:9">
      <c r="I200" s="132"/>
    </row>
    <row r="201" ht="15.75" customHeight="1" spans="9:9">
      <c r="I201" s="132"/>
    </row>
    <row r="202" ht="15.75" customHeight="1" spans="9:9">
      <c r="I202" s="132"/>
    </row>
    <row r="203" ht="15.75" customHeight="1" spans="9:9">
      <c r="I203" s="132"/>
    </row>
    <row r="204" ht="15.75" customHeight="1" spans="9:9">
      <c r="I204" s="132"/>
    </row>
    <row r="205" ht="15.75" customHeight="1" spans="9:9">
      <c r="I205" s="132"/>
    </row>
    <row r="206" ht="15.75" customHeight="1" spans="9:9">
      <c r="I206" s="132"/>
    </row>
    <row r="207" ht="15.75" customHeight="1" spans="9:9">
      <c r="I207" s="132"/>
    </row>
    <row r="208" ht="15.75" customHeight="1" spans="9:9">
      <c r="I208" s="132"/>
    </row>
    <row r="209" ht="15.75" customHeight="1" spans="9:9">
      <c r="I209" s="132"/>
    </row>
    <row r="210" ht="15.75" customHeight="1" spans="9:9">
      <c r="I210" s="132"/>
    </row>
    <row r="211" ht="15.75" customHeight="1" spans="9:9">
      <c r="I211" s="132"/>
    </row>
    <row r="212" ht="15.75" customHeight="1" spans="9:9">
      <c r="I212" s="132"/>
    </row>
    <row r="213" ht="15.75" customHeight="1" spans="9:9">
      <c r="I213" s="132"/>
    </row>
    <row r="214" ht="15.75" customHeight="1" spans="9:9">
      <c r="I214" s="132"/>
    </row>
    <row r="215" ht="15.75" customHeight="1" spans="9:9">
      <c r="I215" s="132"/>
    </row>
    <row r="216" ht="15.75" customHeight="1" spans="9:9">
      <c r="I216" s="132"/>
    </row>
    <row r="217" ht="15.75" customHeight="1" spans="9:9">
      <c r="I217" s="132"/>
    </row>
    <row r="218" ht="15.75" customHeight="1" spans="9:9">
      <c r="I218" s="132"/>
    </row>
    <row r="219" ht="15.75" customHeight="1" spans="9:9">
      <c r="I219" s="132"/>
    </row>
    <row r="220" ht="15.75" customHeight="1" spans="9:9">
      <c r="I220" s="132"/>
    </row>
    <row r="221" ht="15.75" customHeight="1" spans="9:9">
      <c r="I221" s="132"/>
    </row>
    <row r="222" ht="15.75" customHeight="1" spans="9:9">
      <c r="I222" s="132"/>
    </row>
    <row r="223" ht="15.75" customHeight="1" spans="9:9">
      <c r="I223" s="132"/>
    </row>
    <row r="224" ht="15.75" customHeight="1" spans="9:9">
      <c r="I224" s="132"/>
    </row>
    <row r="225" ht="15.75" customHeight="1" spans="9:9">
      <c r="I225" s="132"/>
    </row>
    <row r="226" ht="15.75" customHeight="1" spans="9:9">
      <c r="I226" s="132"/>
    </row>
    <row r="227" ht="15.75" customHeight="1" spans="9:9">
      <c r="I227" s="132"/>
    </row>
    <row r="228" ht="15.75" customHeight="1" spans="9:9">
      <c r="I228" s="132"/>
    </row>
    <row r="229" ht="15.75" customHeight="1" spans="9:9">
      <c r="I229" s="132"/>
    </row>
    <row r="230" ht="15.75" customHeight="1" spans="9:9">
      <c r="I230" s="132"/>
    </row>
    <row r="231" ht="15.75" customHeight="1" spans="9:9">
      <c r="I231" s="132"/>
    </row>
    <row r="232" ht="15.75" customHeight="1" spans="9:9">
      <c r="I232" s="132"/>
    </row>
    <row r="233" ht="15.75" customHeight="1" spans="9:9">
      <c r="I233" s="132"/>
    </row>
    <row r="234" ht="15.75" customHeight="1" spans="9:9">
      <c r="I234" s="132"/>
    </row>
    <row r="235" ht="15.75" customHeight="1" spans="9:9">
      <c r="I235" s="132"/>
    </row>
    <row r="236" ht="15.75" customHeight="1" spans="9:9">
      <c r="I236" s="132"/>
    </row>
    <row r="237" ht="15.75" customHeight="1" spans="9:9">
      <c r="I237" s="132"/>
    </row>
    <row r="238" ht="15.75" customHeight="1" spans="9:9">
      <c r="I238" s="132"/>
    </row>
    <row r="239" ht="15.75" customHeight="1" spans="9:9">
      <c r="I239" s="132"/>
    </row>
    <row r="240" ht="15.75" customHeight="1" spans="9:9">
      <c r="I240" s="132"/>
    </row>
    <row r="241" ht="15.75" customHeight="1" spans="9:9">
      <c r="I241" s="132"/>
    </row>
    <row r="242" ht="15.75" customHeight="1" spans="9:9">
      <c r="I242" s="132"/>
    </row>
    <row r="243" ht="15.75" customHeight="1" spans="9:9">
      <c r="I243" s="132"/>
    </row>
    <row r="244" ht="15.75" customHeight="1" spans="9:9">
      <c r="I244" s="132"/>
    </row>
    <row r="245" ht="15.75" customHeight="1" spans="9:9">
      <c r="I245" s="132"/>
    </row>
    <row r="246" ht="15.75" customHeight="1" spans="9:9">
      <c r="I246" s="132"/>
    </row>
    <row r="247" ht="15.75" customHeight="1" spans="9:9">
      <c r="I247" s="132"/>
    </row>
    <row r="248" ht="15.75" customHeight="1" spans="9:9">
      <c r="I248" s="132"/>
    </row>
    <row r="249" ht="15.75" customHeight="1" spans="9:9">
      <c r="I249" s="132"/>
    </row>
    <row r="250" ht="15.75" customHeight="1" spans="9:9">
      <c r="I250" s="132"/>
    </row>
    <row r="251" ht="15.75" customHeight="1" spans="9:9">
      <c r="I251" s="132"/>
    </row>
    <row r="252" ht="15.75" customHeight="1" spans="9:9">
      <c r="I252" s="132"/>
    </row>
    <row r="253" ht="15.75" customHeight="1" spans="9:9">
      <c r="I253" s="132"/>
    </row>
    <row r="254" ht="15.75" customHeight="1" spans="9:9">
      <c r="I254" s="132"/>
    </row>
    <row r="255" ht="15.75" customHeight="1" spans="9:9">
      <c r="I255" s="132"/>
    </row>
    <row r="256" ht="15.75" customHeight="1" spans="9:9">
      <c r="I256" s="132"/>
    </row>
    <row r="257" ht="15.75" customHeight="1" spans="9:9">
      <c r="I257" s="132"/>
    </row>
    <row r="258" ht="15.75" customHeight="1" spans="9:9">
      <c r="I258" s="132"/>
    </row>
    <row r="259" ht="15.75" customHeight="1" spans="9:9">
      <c r="I259" s="132"/>
    </row>
    <row r="260" ht="15.75" customHeight="1" spans="9:9">
      <c r="I260" s="132"/>
    </row>
    <row r="261" ht="15.75" customHeight="1" spans="9:9">
      <c r="I261" s="132"/>
    </row>
    <row r="262" ht="15.75" customHeight="1" spans="9:9">
      <c r="I262" s="132"/>
    </row>
    <row r="263" ht="15.75" customHeight="1" spans="9:9">
      <c r="I263" s="132"/>
    </row>
    <row r="264" ht="15.75" customHeight="1" spans="9:9">
      <c r="I264" s="132"/>
    </row>
    <row r="265" ht="15.75" customHeight="1" spans="9:9">
      <c r="I265" s="132"/>
    </row>
    <row r="266" ht="15.75" customHeight="1" spans="9:9">
      <c r="I266" s="132"/>
    </row>
    <row r="267" ht="15.75" customHeight="1" spans="9:9">
      <c r="I267" s="132"/>
    </row>
    <row r="268" ht="15.75" customHeight="1" spans="9:9">
      <c r="I268" s="132"/>
    </row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4">
    <mergeCell ref="A1:I1"/>
    <mergeCell ref="A2:I2"/>
    <mergeCell ref="A3:G3"/>
    <mergeCell ref="H3:I3"/>
    <mergeCell ref="A4:I4"/>
    <mergeCell ref="A5:I5"/>
    <mergeCell ref="B6:H6"/>
    <mergeCell ref="B7:H7"/>
    <mergeCell ref="B8:H8"/>
    <mergeCell ref="B9:H9"/>
    <mergeCell ref="A10:I10"/>
    <mergeCell ref="A11:I11"/>
    <mergeCell ref="A12:B12"/>
    <mergeCell ref="C12:D12"/>
    <mergeCell ref="E12:I12"/>
    <mergeCell ref="A13:B13"/>
    <mergeCell ref="C13:D13"/>
    <mergeCell ref="E13:I13"/>
    <mergeCell ref="A14:I14"/>
    <mergeCell ref="B15:H15"/>
    <mergeCell ref="B16:H16"/>
    <mergeCell ref="B17:H17"/>
    <mergeCell ref="B18:H18"/>
    <mergeCell ref="B19:H19"/>
    <mergeCell ref="A20:I20"/>
    <mergeCell ref="A21:I21"/>
    <mergeCell ref="B22:G22"/>
    <mergeCell ref="B23:G23"/>
    <mergeCell ref="B24:G24"/>
    <mergeCell ref="B25:G25"/>
    <mergeCell ref="B26:G26"/>
    <mergeCell ref="B27:G27"/>
    <mergeCell ref="B28:G28"/>
    <mergeCell ref="A29:H29"/>
    <mergeCell ref="A30:I30"/>
    <mergeCell ref="A31:I31"/>
    <mergeCell ref="A32:G32"/>
    <mergeCell ref="B33:G33"/>
    <mergeCell ref="B34:G34"/>
    <mergeCell ref="A35:G35"/>
    <mergeCell ref="G36:H36"/>
    <mergeCell ref="G37:H37"/>
    <mergeCell ref="G38:H38"/>
    <mergeCell ref="A39:G39"/>
    <mergeCell ref="B40:G40"/>
    <mergeCell ref="B41:G41"/>
    <mergeCell ref="B42:G42"/>
    <mergeCell ref="B43:G43"/>
    <mergeCell ref="B44:G44"/>
    <mergeCell ref="B45:G45"/>
    <mergeCell ref="B46:G46"/>
    <mergeCell ref="B47:G47"/>
    <mergeCell ref="A48:G48"/>
    <mergeCell ref="A49:I49"/>
    <mergeCell ref="A50:G50"/>
    <mergeCell ref="B51:G51"/>
    <mergeCell ref="B52:G52"/>
    <mergeCell ref="B53:G53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G63:H63"/>
    <mergeCell ref="G64:H64"/>
    <mergeCell ref="G65:H65"/>
    <mergeCell ref="A66:I66"/>
    <mergeCell ref="B67:G67"/>
    <mergeCell ref="B68:G68"/>
    <mergeCell ref="B69:G69"/>
    <mergeCell ref="B70:G70"/>
    <mergeCell ref="B71:G71"/>
    <mergeCell ref="B72:G72"/>
    <mergeCell ref="A73:G73"/>
    <mergeCell ref="G74:H74"/>
    <mergeCell ref="G75:H75"/>
    <mergeCell ref="G76:H76"/>
    <mergeCell ref="G77:H77"/>
    <mergeCell ref="A78:I78"/>
    <mergeCell ref="A79:G79"/>
    <mergeCell ref="B80:G80"/>
    <mergeCell ref="B81:G81"/>
    <mergeCell ref="B82:G82"/>
    <mergeCell ref="B83:G83"/>
    <mergeCell ref="B84:G84"/>
    <mergeCell ref="B85:G85"/>
    <mergeCell ref="A86:G86"/>
    <mergeCell ref="A87:I87"/>
    <mergeCell ref="A88:G88"/>
    <mergeCell ref="B89:G89"/>
    <mergeCell ref="A90:G90"/>
    <mergeCell ref="A91:I91"/>
    <mergeCell ref="A92:I92"/>
    <mergeCell ref="A93:H93"/>
    <mergeCell ref="B94:H94"/>
    <mergeCell ref="B95:H95"/>
    <mergeCell ref="A96:H96"/>
    <mergeCell ref="A97:I97"/>
    <mergeCell ref="A98:I98"/>
    <mergeCell ref="B99:G99"/>
    <mergeCell ref="B100:G100"/>
    <mergeCell ref="B101:G101"/>
    <mergeCell ref="B102:G102"/>
    <mergeCell ref="B103:G103"/>
    <mergeCell ref="A104:G104"/>
    <mergeCell ref="G105:H105"/>
    <mergeCell ref="G106:H106"/>
    <mergeCell ref="G107:H107"/>
    <mergeCell ref="G108:H108"/>
    <mergeCell ref="G109:H109"/>
    <mergeCell ref="G110:H110"/>
    <mergeCell ref="A111:I111"/>
    <mergeCell ref="B112:G112"/>
    <mergeCell ref="B113:G113"/>
    <mergeCell ref="B114:G114"/>
    <mergeCell ref="B115:G115"/>
    <mergeCell ref="B116:G116"/>
    <mergeCell ref="B117:G117"/>
    <mergeCell ref="B118:G118"/>
    <mergeCell ref="A119:G119"/>
    <mergeCell ref="A120:I120"/>
    <mergeCell ref="B121:G121"/>
    <mergeCell ref="B122:G122"/>
    <mergeCell ref="B124:G124"/>
    <mergeCell ref="B126:G126"/>
    <mergeCell ref="B128:G128"/>
    <mergeCell ref="A129:I129"/>
    <mergeCell ref="A130:H130"/>
    <mergeCell ref="B131:H131"/>
    <mergeCell ref="B132:H132"/>
    <mergeCell ref="B133:H133"/>
    <mergeCell ref="B134:H134"/>
    <mergeCell ref="B135:H135"/>
    <mergeCell ref="A136:H136"/>
    <mergeCell ref="B137:H137"/>
    <mergeCell ref="A138:H138"/>
    <mergeCell ref="A36:F38"/>
    <mergeCell ref="A63:F65"/>
    <mergeCell ref="A74:F77"/>
    <mergeCell ref="A105:F110"/>
  </mergeCells>
  <pageMargins left="0.31496062992126" right="0.31496062992126" top="0.31496062992126" bottom="0.31496062992126" header="0" footer="0"/>
  <pageSetup paperSize="9" scale="7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9"/>
  <sheetViews>
    <sheetView view="pageBreakPreview" zoomScaleNormal="100" workbookViewId="0">
      <selection activeCell="B8" sqref="B8"/>
    </sheetView>
  </sheetViews>
  <sheetFormatPr defaultColWidth="14.4285714285714" defaultRowHeight="15" outlineLevelCol="5"/>
  <cols>
    <col min="1" max="1" width="5.28571428571429" customWidth="1"/>
    <col min="2" max="2" width="79" customWidth="1"/>
    <col min="3" max="3" width="14.5714285714286" customWidth="1"/>
    <col min="4" max="4" width="7.71428571428571" customWidth="1"/>
    <col min="5" max="5" width="10.1428571428571" customWidth="1"/>
    <col min="6" max="6" width="13.1428571428571" customWidth="1"/>
  </cols>
  <sheetData>
    <row r="1" spans="1:6">
      <c r="A1" s="42" t="s">
        <v>176</v>
      </c>
      <c r="B1" s="43"/>
      <c r="C1" s="43"/>
      <c r="D1" s="43"/>
      <c r="E1" s="43"/>
      <c r="F1" s="44"/>
    </row>
    <row r="2" spans="1:6">
      <c r="A2" s="45"/>
      <c r="B2" s="46"/>
      <c r="C2" s="46"/>
      <c r="D2" s="46"/>
      <c r="E2" s="46"/>
      <c r="F2" s="47"/>
    </row>
    <row r="3" ht="30" spans="1:6">
      <c r="A3" s="20" t="s">
        <v>1</v>
      </c>
      <c r="B3" s="21" t="s">
        <v>177</v>
      </c>
      <c r="C3" s="21" t="s">
        <v>178</v>
      </c>
      <c r="D3" s="20" t="s">
        <v>179</v>
      </c>
      <c r="E3" s="22" t="s">
        <v>180</v>
      </c>
      <c r="F3" s="32" t="s">
        <v>16</v>
      </c>
    </row>
    <row r="4" ht="75" spans="1:6">
      <c r="A4" s="23" t="s">
        <v>181</v>
      </c>
      <c r="B4" s="48" t="s">
        <v>182</v>
      </c>
      <c r="C4" s="49" t="s">
        <v>183</v>
      </c>
      <c r="D4" s="23">
        <v>12</v>
      </c>
      <c r="E4" s="25">
        <v>18.74</v>
      </c>
      <c r="F4" s="25">
        <f t="shared" ref="F4:F46" si="0">E4*D4</f>
        <v>224.88</v>
      </c>
    </row>
    <row r="5" ht="30" spans="1:6">
      <c r="A5" s="23" t="s">
        <v>184</v>
      </c>
      <c r="B5" s="48" t="s">
        <v>185</v>
      </c>
      <c r="C5" s="49" t="s">
        <v>183</v>
      </c>
      <c r="D5" s="23">
        <v>6</v>
      </c>
      <c r="E5" s="25">
        <v>85.63</v>
      </c>
      <c r="F5" s="25">
        <f t="shared" si="0"/>
        <v>513.78</v>
      </c>
    </row>
    <row r="6" spans="1:6">
      <c r="A6" s="23" t="s">
        <v>186</v>
      </c>
      <c r="B6" s="48" t="s">
        <v>187</v>
      </c>
      <c r="C6" s="49" t="s">
        <v>188</v>
      </c>
      <c r="D6" s="23">
        <v>24</v>
      </c>
      <c r="E6" s="25">
        <v>11.27</v>
      </c>
      <c r="F6" s="25">
        <f t="shared" si="0"/>
        <v>270.48</v>
      </c>
    </row>
    <row r="7" ht="45" spans="1:6">
      <c r="A7" s="23" t="s">
        <v>189</v>
      </c>
      <c r="B7" s="48" t="s">
        <v>190</v>
      </c>
      <c r="C7" s="49" t="s">
        <v>188</v>
      </c>
      <c r="D7" s="23">
        <v>30</v>
      </c>
      <c r="E7" s="25">
        <v>31.65</v>
      </c>
      <c r="F7" s="25">
        <f t="shared" si="0"/>
        <v>949.5</v>
      </c>
    </row>
    <row r="8" ht="30" spans="1:6">
      <c r="A8" s="23" t="s">
        <v>191</v>
      </c>
      <c r="B8" s="48" t="s">
        <v>192</v>
      </c>
      <c r="C8" s="49" t="s">
        <v>188</v>
      </c>
      <c r="D8" s="23">
        <v>50</v>
      </c>
      <c r="E8" s="25">
        <v>13.45</v>
      </c>
      <c r="F8" s="25">
        <f t="shared" si="0"/>
        <v>672.5</v>
      </c>
    </row>
    <row r="9" ht="30" spans="1:6">
      <c r="A9" s="23" t="s">
        <v>193</v>
      </c>
      <c r="B9" s="48" t="s">
        <v>194</v>
      </c>
      <c r="C9" s="49" t="s">
        <v>188</v>
      </c>
      <c r="D9" s="23">
        <v>200</v>
      </c>
      <c r="E9" s="25">
        <v>13.34</v>
      </c>
      <c r="F9" s="25">
        <f t="shared" si="0"/>
        <v>2668</v>
      </c>
    </row>
    <row r="10" ht="45" spans="1:6">
      <c r="A10" s="23" t="s">
        <v>195</v>
      </c>
      <c r="B10" s="48" t="s">
        <v>196</v>
      </c>
      <c r="C10" s="49" t="s">
        <v>188</v>
      </c>
      <c r="D10" s="23">
        <v>100</v>
      </c>
      <c r="E10" s="25">
        <v>2.43</v>
      </c>
      <c r="F10" s="25">
        <f t="shared" si="0"/>
        <v>243</v>
      </c>
    </row>
    <row r="11" ht="30" spans="1:6">
      <c r="A11" s="23" t="s">
        <v>197</v>
      </c>
      <c r="B11" s="48" t="s">
        <v>198</v>
      </c>
      <c r="C11" s="49" t="s">
        <v>183</v>
      </c>
      <c r="D11" s="23">
        <v>4</v>
      </c>
      <c r="E11" s="25">
        <v>88.56</v>
      </c>
      <c r="F11" s="25">
        <f t="shared" si="0"/>
        <v>354.24</v>
      </c>
    </row>
    <row r="12" ht="30" spans="1:6">
      <c r="A12" s="23" t="s">
        <v>199</v>
      </c>
      <c r="B12" s="48" t="s">
        <v>200</v>
      </c>
      <c r="C12" s="49" t="s">
        <v>188</v>
      </c>
      <c r="D12" s="23">
        <v>60</v>
      </c>
      <c r="E12" s="25">
        <v>2.5</v>
      </c>
      <c r="F12" s="25">
        <f t="shared" si="0"/>
        <v>150</v>
      </c>
    </row>
    <row r="13" spans="1:6">
      <c r="A13" s="23" t="s">
        <v>201</v>
      </c>
      <c r="B13" s="48" t="s">
        <v>202</v>
      </c>
      <c r="C13" s="49" t="s">
        <v>188</v>
      </c>
      <c r="D13" s="23">
        <v>10</v>
      </c>
      <c r="E13" s="25">
        <v>7.65</v>
      </c>
      <c r="F13" s="25">
        <f t="shared" si="0"/>
        <v>76.5</v>
      </c>
    </row>
    <row r="14" ht="30" spans="1:6">
      <c r="A14" s="23" t="s">
        <v>203</v>
      </c>
      <c r="B14" s="48" t="s">
        <v>204</v>
      </c>
      <c r="C14" s="49" t="s">
        <v>188</v>
      </c>
      <c r="D14" s="23">
        <v>60</v>
      </c>
      <c r="E14" s="25">
        <v>6.17</v>
      </c>
      <c r="F14" s="25">
        <f t="shared" si="0"/>
        <v>370.2</v>
      </c>
    </row>
    <row r="15" ht="30" spans="1:6">
      <c r="A15" s="23" t="s">
        <v>205</v>
      </c>
      <c r="B15" s="48" t="s">
        <v>206</v>
      </c>
      <c r="C15" s="49" t="s">
        <v>207</v>
      </c>
      <c r="D15" s="23">
        <v>4</v>
      </c>
      <c r="E15" s="25">
        <v>27.75</v>
      </c>
      <c r="F15" s="25">
        <f t="shared" si="0"/>
        <v>111</v>
      </c>
    </row>
    <row r="16" spans="1:6">
      <c r="A16" s="23" t="s">
        <v>208</v>
      </c>
      <c r="B16" s="48" t="s">
        <v>209</v>
      </c>
      <c r="C16" s="49" t="s">
        <v>188</v>
      </c>
      <c r="D16" s="23">
        <v>10</v>
      </c>
      <c r="E16" s="25">
        <v>7.6</v>
      </c>
      <c r="F16" s="25">
        <f t="shared" si="0"/>
        <v>76</v>
      </c>
    </row>
    <row r="17" ht="30" spans="1:6">
      <c r="A17" s="23" t="s">
        <v>210</v>
      </c>
      <c r="B17" s="48" t="s">
        <v>211</v>
      </c>
      <c r="C17" s="49" t="s">
        <v>212</v>
      </c>
      <c r="D17" s="23">
        <v>200</v>
      </c>
      <c r="E17" s="25">
        <v>15.37</v>
      </c>
      <c r="F17" s="25">
        <f t="shared" si="0"/>
        <v>3074</v>
      </c>
    </row>
    <row r="18" ht="45" spans="1:6">
      <c r="A18" s="23" t="s">
        <v>213</v>
      </c>
      <c r="B18" s="48" t="s">
        <v>214</v>
      </c>
      <c r="C18" s="49" t="s">
        <v>215</v>
      </c>
      <c r="D18" s="23">
        <v>30</v>
      </c>
      <c r="E18" s="25">
        <v>72.92</v>
      </c>
      <c r="F18" s="25">
        <f t="shared" si="0"/>
        <v>2187.6</v>
      </c>
    </row>
    <row r="19" ht="30" spans="1:6">
      <c r="A19" s="23" t="s">
        <v>216</v>
      </c>
      <c r="B19" s="48" t="s">
        <v>217</v>
      </c>
      <c r="C19" s="49" t="s">
        <v>218</v>
      </c>
      <c r="D19" s="49">
        <v>2</v>
      </c>
      <c r="E19" s="50">
        <v>212.9</v>
      </c>
      <c r="F19" s="25">
        <f t="shared" si="0"/>
        <v>425.8</v>
      </c>
    </row>
    <row r="20" ht="45" spans="1:6">
      <c r="A20" s="23" t="s">
        <v>219</v>
      </c>
      <c r="B20" s="48" t="s">
        <v>220</v>
      </c>
      <c r="C20" s="49" t="s">
        <v>221</v>
      </c>
      <c r="D20" s="23">
        <v>5</v>
      </c>
      <c r="E20" s="25">
        <v>19.75</v>
      </c>
      <c r="F20" s="25">
        <f t="shared" si="0"/>
        <v>98.75</v>
      </c>
    </row>
    <row r="21" spans="1:6">
      <c r="A21" s="23" t="s">
        <v>222</v>
      </c>
      <c r="B21" s="48" t="s">
        <v>223</v>
      </c>
      <c r="C21" s="49" t="s">
        <v>224</v>
      </c>
      <c r="D21" s="23">
        <v>60</v>
      </c>
      <c r="E21" s="25">
        <v>5.11</v>
      </c>
      <c r="F21" s="25">
        <f t="shared" si="0"/>
        <v>306.6</v>
      </c>
    </row>
    <row r="22" ht="30" spans="1:6">
      <c r="A22" s="23" t="s">
        <v>225</v>
      </c>
      <c r="B22" s="48" t="s">
        <v>226</v>
      </c>
      <c r="C22" s="49" t="s">
        <v>227</v>
      </c>
      <c r="D22" s="23">
        <v>4</v>
      </c>
      <c r="E22" s="25">
        <v>14.58</v>
      </c>
      <c r="F22" s="25">
        <f t="shared" si="0"/>
        <v>58.32</v>
      </c>
    </row>
    <row r="23" spans="1:6">
      <c r="A23" s="23" t="s">
        <v>228</v>
      </c>
      <c r="B23" s="48" t="s">
        <v>229</v>
      </c>
      <c r="C23" s="49" t="s">
        <v>188</v>
      </c>
      <c r="D23" s="23">
        <v>1</v>
      </c>
      <c r="E23" s="25">
        <v>92.4</v>
      </c>
      <c r="F23" s="25">
        <f t="shared" si="0"/>
        <v>92.4</v>
      </c>
    </row>
    <row r="24" spans="1:6">
      <c r="A24" s="23" t="s">
        <v>230</v>
      </c>
      <c r="B24" s="48" t="s">
        <v>231</v>
      </c>
      <c r="C24" s="49" t="s">
        <v>188</v>
      </c>
      <c r="D24" s="23">
        <v>1</v>
      </c>
      <c r="E24" s="25">
        <v>92.4</v>
      </c>
      <c r="F24" s="25">
        <f t="shared" si="0"/>
        <v>92.4</v>
      </c>
    </row>
    <row r="25" ht="30" spans="1:6">
      <c r="A25" s="23" t="s">
        <v>232</v>
      </c>
      <c r="B25" s="48" t="s">
        <v>233</v>
      </c>
      <c r="C25" s="49" t="s">
        <v>234</v>
      </c>
      <c r="D25" s="23">
        <v>5</v>
      </c>
      <c r="E25" s="25">
        <v>11.67</v>
      </c>
      <c r="F25" s="25">
        <f t="shared" si="0"/>
        <v>58.35</v>
      </c>
    </row>
    <row r="26" ht="30" spans="1:6">
      <c r="A26" s="23" t="s">
        <v>235</v>
      </c>
      <c r="B26" s="48" t="s">
        <v>236</v>
      </c>
      <c r="C26" s="49" t="s">
        <v>234</v>
      </c>
      <c r="D26" s="23">
        <v>30</v>
      </c>
      <c r="E26" s="25">
        <v>16.93</v>
      </c>
      <c r="F26" s="25">
        <f t="shared" si="0"/>
        <v>507.9</v>
      </c>
    </row>
    <row r="27" ht="30" spans="1:6">
      <c r="A27" s="23" t="s">
        <v>237</v>
      </c>
      <c r="B27" s="48" t="s">
        <v>238</v>
      </c>
      <c r="C27" s="49" t="s">
        <v>234</v>
      </c>
      <c r="D27" s="23">
        <v>15</v>
      </c>
      <c r="E27" s="25">
        <v>18.25</v>
      </c>
      <c r="F27" s="25">
        <f t="shared" si="0"/>
        <v>273.75</v>
      </c>
    </row>
    <row r="28" ht="30" spans="1:6">
      <c r="A28" s="23" t="s">
        <v>239</v>
      </c>
      <c r="B28" s="48" t="s">
        <v>240</v>
      </c>
      <c r="C28" s="49" t="s">
        <v>234</v>
      </c>
      <c r="D28" s="23">
        <v>30</v>
      </c>
      <c r="E28" s="25">
        <v>49.28</v>
      </c>
      <c r="F28" s="25">
        <f t="shared" si="0"/>
        <v>1478.4</v>
      </c>
    </row>
    <row r="29" ht="30" spans="1:6">
      <c r="A29" s="23" t="s">
        <v>241</v>
      </c>
      <c r="B29" s="48" t="s">
        <v>242</v>
      </c>
      <c r="C29" s="49" t="s">
        <v>183</v>
      </c>
      <c r="D29" s="23">
        <v>4</v>
      </c>
      <c r="E29" s="25">
        <v>74.88</v>
      </c>
      <c r="F29" s="25">
        <f t="shared" si="0"/>
        <v>299.52</v>
      </c>
    </row>
    <row r="30" ht="30" spans="1:6">
      <c r="A30" s="23" t="s">
        <v>243</v>
      </c>
      <c r="B30" s="48" t="s">
        <v>244</v>
      </c>
      <c r="C30" s="49" t="s">
        <v>245</v>
      </c>
      <c r="D30" s="23">
        <v>2</v>
      </c>
      <c r="E30" s="25">
        <v>33.63</v>
      </c>
      <c r="F30" s="25">
        <f t="shared" si="0"/>
        <v>67.26</v>
      </c>
    </row>
    <row r="31" spans="1:6">
      <c r="A31" s="23" t="s">
        <v>246</v>
      </c>
      <c r="B31" s="48" t="s">
        <v>247</v>
      </c>
      <c r="C31" s="49" t="s">
        <v>188</v>
      </c>
      <c r="D31" s="23">
        <v>12</v>
      </c>
      <c r="E31" s="25">
        <v>5.14</v>
      </c>
      <c r="F31" s="25">
        <f t="shared" si="0"/>
        <v>61.68</v>
      </c>
    </row>
    <row r="32" ht="30" spans="1:6">
      <c r="A32" s="23" t="s">
        <v>248</v>
      </c>
      <c r="B32" s="48" t="s">
        <v>249</v>
      </c>
      <c r="C32" s="49" t="s">
        <v>250</v>
      </c>
      <c r="D32" s="23">
        <v>6</v>
      </c>
      <c r="E32" s="25">
        <v>41</v>
      </c>
      <c r="F32" s="25">
        <f t="shared" si="0"/>
        <v>246</v>
      </c>
    </row>
    <row r="33" spans="1:6">
      <c r="A33" s="23" t="s">
        <v>251</v>
      </c>
      <c r="B33" s="48" t="s">
        <v>252</v>
      </c>
      <c r="C33" s="49" t="s">
        <v>188</v>
      </c>
      <c r="D33" s="23">
        <v>4</v>
      </c>
      <c r="E33" s="25">
        <v>9.59</v>
      </c>
      <c r="F33" s="25">
        <f t="shared" si="0"/>
        <v>38.36</v>
      </c>
    </row>
    <row r="34" spans="1:6">
      <c r="A34" s="23" t="s">
        <v>253</v>
      </c>
      <c r="B34" s="48" t="s">
        <v>254</v>
      </c>
      <c r="C34" s="49" t="s">
        <v>188</v>
      </c>
      <c r="D34" s="23">
        <v>24</v>
      </c>
      <c r="E34" s="25">
        <v>7.15</v>
      </c>
      <c r="F34" s="25">
        <f t="shared" si="0"/>
        <v>171.6</v>
      </c>
    </row>
    <row r="35" spans="1:6">
      <c r="A35" s="23" t="s">
        <v>255</v>
      </c>
      <c r="B35" s="48" t="s">
        <v>256</v>
      </c>
      <c r="C35" s="49" t="s">
        <v>188</v>
      </c>
      <c r="D35" s="23">
        <v>12</v>
      </c>
      <c r="E35" s="25">
        <v>18.51</v>
      </c>
      <c r="F35" s="25">
        <f t="shared" si="0"/>
        <v>222.12</v>
      </c>
    </row>
    <row r="36" spans="1:6">
      <c r="A36" s="23" t="s">
        <v>257</v>
      </c>
      <c r="B36" s="48" t="s">
        <v>258</v>
      </c>
      <c r="C36" s="49" t="s">
        <v>188</v>
      </c>
      <c r="D36" s="23">
        <v>10</v>
      </c>
      <c r="E36" s="25">
        <v>27.38</v>
      </c>
      <c r="F36" s="25">
        <f t="shared" si="0"/>
        <v>273.8</v>
      </c>
    </row>
    <row r="37" spans="1:6">
      <c r="A37" s="23" t="s">
        <v>259</v>
      </c>
      <c r="B37" s="48" t="s">
        <v>260</v>
      </c>
      <c r="C37" s="49" t="s">
        <v>188</v>
      </c>
      <c r="D37" s="23">
        <v>15</v>
      </c>
      <c r="E37" s="25">
        <v>11.85</v>
      </c>
      <c r="F37" s="25">
        <f t="shared" si="0"/>
        <v>177.75</v>
      </c>
    </row>
    <row r="38" spans="1:6">
      <c r="A38" s="23" t="s">
        <v>261</v>
      </c>
      <c r="B38" s="48" t="s">
        <v>262</v>
      </c>
      <c r="C38" s="49" t="s">
        <v>188</v>
      </c>
      <c r="D38" s="23">
        <v>6</v>
      </c>
      <c r="E38" s="25">
        <v>7.14</v>
      </c>
      <c r="F38" s="25">
        <f t="shared" si="0"/>
        <v>42.84</v>
      </c>
    </row>
    <row r="39" ht="30" spans="1:6">
      <c r="A39" s="23" t="s">
        <v>263</v>
      </c>
      <c r="B39" s="48" t="s">
        <v>264</v>
      </c>
      <c r="C39" s="49" t="s">
        <v>188</v>
      </c>
      <c r="D39" s="23">
        <v>12</v>
      </c>
      <c r="E39" s="25">
        <v>9.54</v>
      </c>
      <c r="F39" s="25">
        <f t="shared" si="0"/>
        <v>114.48</v>
      </c>
    </row>
    <row r="40" spans="1:6">
      <c r="A40" s="23" t="s">
        <v>265</v>
      </c>
      <c r="B40" s="48" t="s">
        <v>266</v>
      </c>
      <c r="C40" s="49" t="s">
        <v>188</v>
      </c>
      <c r="D40" s="23">
        <v>12</v>
      </c>
      <c r="E40" s="25">
        <v>7.16</v>
      </c>
      <c r="F40" s="25">
        <f t="shared" si="0"/>
        <v>85.92</v>
      </c>
    </row>
    <row r="41" spans="1:6">
      <c r="A41" s="23" t="s">
        <v>267</v>
      </c>
      <c r="B41" s="48" t="s">
        <v>268</v>
      </c>
      <c r="C41" s="49" t="s">
        <v>188</v>
      </c>
      <c r="D41" s="23">
        <v>10</v>
      </c>
      <c r="E41" s="25">
        <v>8.33</v>
      </c>
      <c r="F41" s="25">
        <f t="shared" si="0"/>
        <v>83.3</v>
      </c>
    </row>
    <row r="42" ht="30" spans="1:6">
      <c r="A42" s="23" t="s">
        <v>269</v>
      </c>
      <c r="B42" s="48" t="s">
        <v>270</v>
      </c>
      <c r="C42" s="49" t="s">
        <v>188</v>
      </c>
      <c r="D42" s="23">
        <v>36</v>
      </c>
      <c r="E42" s="25">
        <v>19.94</v>
      </c>
      <c r="F42" s="25">
        <f t="shared" si="0"/>
        <v>717.84</v>
      </c>
    </row>
    <row r="43" spans="1:6">
      <c r="A43" s="23" t="s">
        <v>271</v>
      </c>
      <c r="B43" s="48" t="s">
        <v>272</v>
      </c>
      <c r="C43" s="49" t="s">
        <v>188</v>
      </c>
      <c r="D43" s="23">
        <v>12</v>
      </c>
      <c r="E43" s="25">
        <v>12.8</v>
      </c>
      <c r="F43" s="25">
        <f t="shared" si="0"/>
        <v>153.6</v>
      </c>
    </row>
    <row r="44" spans="1:6">
      <c r="A44" s="23" t="s">
        <v>273</v>
      </c>
      <c r="B44" s="48" t="s">
        <v>274</v>
      </c>
      <c r="C44" s="49" t="s">
        <v>275</v>
      </c>
      <c r="D44" s="23">
        <v>10</v>
      </c>
      <c r="E44" s="25">
        <v>2.69</v>
      </c>
      <c r="F44" s="25">
        <f t="shared" si="0"/>
        <v>26.9</v>
      </c>
    </row>
    <row r="45" spans="1:6">
      <c r="A45" s="23" t="s">
        <v>276</v>
      </c>
      <c r="B45" s="48" t="s">
        <v>277</v>
      </c>
      <c r="C45" s="49" t="s">
        <v>275</v>
      </c>
      <c r="D45" s="23">
        <v>10</v>
      </c>
      <c r="E45" s="25">
        <v>3.17</v>
      </c>
      <c r="F45" s="25">
        <f t="shared" si="0"/>
        <v>31.7</v>
      </c>
    </row>
    <row r="46" spans="1:6">
      <c r="A46" s="23" t="s">
        <v>278</v>
      </c>
      <c r="B46" s="48" t="s">
        <v>279</v>
      </c>
      <c r="C46" s="49" t="s">
        <v>275</v>
      </c>
      <c r="D46" s="23">
        <v>10</v>
      </c>
      <c r="E46" s="25">
        <v>3.28</v>
      </c>
      <c r="F46" s="25">
        <f t="shared" si="0"/>
        <v>32.8</v>
      </c>
    </row>
    <row r="47" spans="1:6">
      <c r="A47" s="31" t="s">
        <v>16</v>
      </c>
      <c r="B47" s="51"/>
      <c r="C47" s="51"/>
      <c r="D47" s="51"/>
      <c r="E47" s="52"/>
      <c r="F47" s="53">
        <f>SUM(F4:F46)</f>
        <v>18181.82</v>
      </c>
    </row>
    <row r="48" spans="1:6">
      <c r="A48" s="31" t="s">
        <v>280</v>
      </c>
      <c r="B48" s="51"/>
      <c r="C48" s="51"/>
      <c r="D48" s="51"/>
      <c r="E48" s="52"/>
      <c r="F48" s="20">
        <v>25</v>
      </c>
    </row>
    <row r="49" spans="1:6">
      <c r="A49" s="31" t="s">
        <v>281</v>
      </c>
      <c r="B49" s="51"/>
      <c r="C49" s="51"/>
      <c r="D49" s="51"/>
      <c r="E49" s="52"/>
      <c r="F49" s="53">
        <f>ROUND(F47/F48,2)</f>
        <v>727.27</v>
      </c>
    </row>
    <row r="50" spans="2:6">
      <c r="B50" s="54"/>
      <c r="E50" s="18"/>
      <c r="F50" s="18"/>
    </row>
    <row r="51" spans="2:6">
      <c r="B51" s="54"/>
      <c r="E51" s="18"/>
      <c r="F51" s="18"/>
    </row>
    <row r="52" spans="2:6">
      <c r="B52" s="54"/>
      <c r="E52" s="18"/>
      <c r="F52" s="18"/>
    </row>
    <row r="53" spans="2:6">
      <c r="B53" s="54"/>
      <c r="E53" s="18"/>
      <c r="F53" s="18"/>
    </row>
    <row r="54" spans="2:6">
      <c r="B54" s="54"/>
      <c r="E54" s="18"/>
      <c r="F54" s="18"/>
    </row>
    <row r="55" spans="2:6">
      <c r="B55" s="54"/>
      <c r="E55" s="18"/>
      <c r="F55" s="18"/>
    </row>
    <row r="56" spans="2:6">
      <c r="B56" s="54"/>
      <c r="E56" s="18"/>
      <c r="F56" s="18"/>
    </row>
    <row r="57" spans="2:6">
      <c r="B57" s="54"/>
      <c r="E57" s="18"/>
      <c r="F57" s="18"/>
    </row>
    <row r="58" spans="2:6">
      <c r="B58" s="54"/>
      <c r="E58" s="18"/>
      <c r="F58" s="18"/>
    </row>
    <row r="59" spans="2:6">
      <c r="B59" s="54"/>
      <c r="E59" s="18"/>
      <c r="F59" s="18"/>
    </row>
    <row r="60" spans="2:6">
      <c r="B60" s="54"/>
      <c r="E60" s="18"/>
      <c r="F60" s="18"/>
    </row>
    <row r="61" spans="2:6">
      <c r="B61" s="54"/>
      <c r="E61" s="18"/>
      <c r="F61" s="18"/>
    </row>
    <row r="62" spans="2:6">
      <c r="B62" s="54"/>
      <c r="E62" s="18"/>
      <c r="F62" s="18"/>
    </row>
    <row r="63" spans="2:6">
      <c r="B63" s="54"/>
      <c r="E63" s="18"/>
      <c r="F63" s="18"/>
    </row>
    <row r="64" spans="2:6">
      <c r="B64" s="54"/>
      <c r="E64" s="18"/>
      <c r="F64" s="18"/>
    </row>
    <row r="65" spans="2:6">
      <c r="B65" s="54"/>
      <c r="E65" s="18"/>
      <c r="F65" s="18"/>
    </row>
    <row r="66" spans="2:6">
      <c r="B66" s="54"/>
      <c r="E66" s="18"/>
      <c r="F66" s="18"/>
    </row>
    <row r="67" spans="2:6">
      <c r="B67" s="54"/>
      <c r="E67" s="18"/>
      <c r="F67" s="18"/>
    </row>
    <row r="68" spans="2:6">
      <c r="B68" s="54"/>
      <c r="E68" s="18"/>
      <c r="F68" s="18"/>
    </row>
    <row r="69" spans="2:6">
      <c r="B69" s="54"/>
      <c r="E69" s="18"/>
      <c r="F69" s="18"/>
    </row>
    <row r="70" spans="2:6">
      <c r="B70" s="54"/>
      <c r="E70" s="18"/>
      <c r="F70" s="18"/>
    </row>
    <row r="71" spans="2:6">
      <c r="B71" s="54"/>
      <c r="E71" s="18"/>
      <c r="F71" s="18"/>
    </row>
    <row r="72" spans="2:6">
      <c r="B72" s="54"/>
      <c r="E72" s="18"/>
      <c r="F72" s="18"/>
    </row>
    <row r="73" spans="2:6">
      <c r="B73" s="54"/>
      <c r="E73" s="18"/>
      <c r="F73" s="18"/>
    </row>
    <row r="74" spans="2:6">
      <c r="B74" s="54"/>
      <c r="E74" s="18"/>
      <c r="F74" s="18"/>
    </row>
    <row r="75" spans="2:6">
      <c r="B75" s="54"/>
      <c r="E75" s="18"/>
      <c r="F75" s="18"/>
    </row>
    <row r="76" spans="2:6">
      <c r="B76" s="54"/>
      <c r="E76" s="18"/>
      <c r="F76" s="18"/>
    </row>
    <row r="77" spans="2:6">
      <c r="B77" s="54"/>
      <c r="E77" s="18"/>
      <c r="F77" s="18"/>
    </row>
    <row r="78" spans="2:6">
      <c r="B78" s="54"/>
      <c r="E78" s="18"/>
      <c r="F78" s="18"/>
    </row>
    <row r="79" spans="2:6">
      <c r="B79" s="54"/>
      <c r="E79" s="18"/>
      <c r="F79" s="18"/>
    </row>
    <row r="80" spans="2:6">
      <c r="B80" s="54"/>
      <c r="E80" s="18"/>
      <c r="F80" s="18"/>
    </row>
    <row r="81" spans="2:6">
      <c r="B81" s="54"/>
      <c r="E81" s="18"/>
      <c r="F81" s="18"/>
    </row>
    <row r="82" spans="2:6">
      <c r="B82" s="54"/>
      <c r="E82" s="18"/>
      <c r="F82" s="18"/>
    </row>
    <row r="83" spans="2:6">
      <c r="B83" s="54"/>
      <c r="E83" s="18"/>
      <c r="F83" s="18"/>
    </row>
    <row r="84" spans="2:6">
      <c r="B84" s="54"/>
      <c r="E84" s="18"/>
      <c r="F84" s="18"/>
    </row>
    <row r="85" spans="2:6">
      <c r="B85" s="54"/>
      <c r="E85" s="18"/>
      <c r="F85" s="18"/>
    </row>
    <row r="86" spans="2:6">
      <c r="B86" s="54"/>
      <c r="E86" s="18"/>
      <c r="F86" s="18"/>
    </row>
    <row r="87" spans="2:6">
      <c r="B87" s="54"/>
      <c r="E87" s="18"/>
      <c r="F87" s="18"/>
    </row>
    <row r="88" spans="2:6">
      <c r="B88" s="54"/>
      <c r="E88" s="18"/>
      <c r="F88" s="18"/>
    </row>
    <row r="89" spans="2:6">
      <c r="B89" s="54"/>
      <c r="E89" s="18"/>
      <c r="F89" s="18"/>
    </row>
    <row r="90" spans="2:6">
      <c r="B90" s="54"/>
      <c r="E90" s="18"/>
      <c r="F90" s="18"/>
    </row>
    <row r="91" spans="2:6">
      <c r="B91" s="54"/>
      <c r="E91" s="18"/>
      <c r="F91" s="18"/>
    </row>
    <row r="92" spans="2:6">
      <c r="B92" s="54"/>
      <c r="E92" s="18"/>
      <c r="F92" s="18"/>
    </row>
    <row r="93" spans="2:6">
      <c r="B93" s="54"/>
      <c r="E93" s="18"/>
      <c r="F93" s="18"/>
    </row>
    <row r="94" spans="2:6">
      <c r="B94" s="54"/>
      <c r="E94" s="18"/>
      <c r="F94" s="18"/>
    </row>
    <row r="95" spans="2:6">
      <c r="B95" s="54"/>
      <c r="E95" s="18"/>
      <c r="F95" s="18"/>
    </row>
    <row r="96" spans="2:6">
      <c r="B96" s="54"/>
      <c r="E96" s="18"/>
      <c r="F96" s="18"/>
    </row>
    <row r="97" spans="2:6">
      <c r="B97" s="54"/>
      <c r="E97" s="18"/>
      <c r="F97" s="18"/>
    </row>
    <row r="98" spans="2:6">
      <c r="B98" s="54"/>
      <c r="E98" s="18"/>
      <c r="F98" s="18"/>
    </row>
    <row r="99" spans="2:6">
      <c r="B99" s="54"/>
      <c r="E99" s="18"/>
      <c r="F99" s="18"/>
    </row>
    <row r="100" spans="2:6">
      <c r="B100" s="54"/>
      <c r="E100" s="18"/>
      <c r="F100" s="18"/>
    </row>
    <row r="101" spans="2:6">
      <c r="B101" s="54"/>
      <c r="E101" s="18"/>
      <c r="F101" s="18"/>
    </row>
    <row r="102" spans="2:6">
      <c r="B102" s="54"/>
      <c r="E102" s="18"/>
      <c r="F102" s="18"/>
    </row>
    <row r="103" spans="2:6">
      <c r="B103" s="54"/>
      <c r="E103" s="18"/>
      <c r="F103" s="18"/>
    </row>
    <row r="104" spans="2:6">
      <c r="B104" s="54"/>
      <c r="E104" s="18"/>
      <c r="F104" s="18"/>
    </row>
    <row r="105" spans="2:6">
      <c r="B105" s="54"/>
      <c r="E105" s="18"/>
      <c r="F105" s="18"/>
    </row>
    <row r="106" spans="2:6">
      <c r="B106" s="54"/>
      <c r="E106" s="18"/>
      <c r="F106" s="18"/>
    </row>
    <row r="107" spans="2:6">
      <c r="B107" s="54"/>
      <c r="E107" s="18"/>
      <c r="F107" s="18"/>
    </row>
    <row r="108" spans="2:6">
      <c r="B108" s="54"/>
      <c r="E108" s="18"/>
      <c r="F108" s="18"/>
    </row>
    <row r="109" spans="2:6">
      <c r="B109" s="54"/>
      <c r="E109" s="18"/>
      <c r="F109" s="18"/>
    </row>
    <row r="110" spans="2:6">
      <c r="B110" s="54"/>
      <c r="E110" s="18"/>
      <c r="F110" s="18"/>
    </row>
    <row r="111" spans="2:6">
      <c r="B111" s="54"/>
      <c r="E111" s="18"/>
      <c r="F111" s="18"/>
    </row>
    <row r="112" spans="2:6">
      <c r="B112" s="54"/>
      <c r="E112" s="18"/>
      <c r="F112" s="18"/>
    </row>
    <row r="113" spans="2:6">
      <c r="B113" s="54"/>
      <c r="E113" s="18"/>
      <c r="F113" s="18"/>
    </row>
    <row r="114" spans="2:6">
      <c r="B114" s="54"/>
      <c r="E114" s="18"/>
      <c r="F114" s="18"/>
    </row>
    <row r="115" spans="2:6">
      <c r="B115" s="54"/>
      <c r="E115" s="18"/>
      <c r="F115" s="18"/>
    </row>
    <row r="116" spans="2:6">
      <c r="B116" s="54"/>
      <c r="E116" s="18"/>
      <c r="F116" s="18"/>
    </row>
    <row r="117" spans="2:6">
      <c r="B117" s="54"/>
      <c r="E117" s="18"/>
      <c r="F117" s="18"/>
    </row>
    <row r="118" spans="2:6">
      <c r="B118" s="54"/>
      <c r="E118" s="18"/>
      <c r="F118" s="18"/>
    </row>
    <row r="119" spans="2:6">
      <c r="B119" s="54"/>
      <c r="E119" s="18"/>
      <c r="F119" s="18"/>
    </row>
    <row r="120" spans="2:6">
      <c r="B120" s="54"/>
      <c r="E120" s="18"/>
      <c r="F120" s="18"/>
    </row>
    <row r="121" spans="2:6">
      <c r="B121" s="54"/>
      <c r="E121" s="18"/>
      <c r="F121" s="18"/>
    </row>
    <row r="122" spans="2:6">
      <c r="B122" s="54"/>
      <c r="E122" s="18"/>
      <c r="F122" s="18"/>
    </row>
    <row r="123" spans="2:6">
      <c r="B123" s="54"/>
      <c r="E123" s="18"/>
      <c r="F123" s="18"/>
    </row>
    <row r="124" spans="2:6">
      <c r="B124" s="54"/>
      <c r="E124" s="18"/>
      <c r="F124" s="18"/>
    </row>
    <row r="125" spans="2:6">
      <c r="B125" s="54"/>
      <c r="E125" s="18"/>
      <c r="F125" s="18"/>
    </row>
    <row r="126" spans="2:6">
      <c r="B126" s="54"/>
      <c r="E126" s="18"/>
      <c r="F126" s="18"/>
    </row>
    <row r="127" spans="2:6">
      <c r="B127" s="54"/>
      <c r="E127" s="18"/>
      <c r="F127" s="18"/>
    </row>
    <row r="128" spans="2:6">
      <c r="B128" s="54"/>
      <c r="E128" s="18"/>
      <c r="F128" s="18"/>
    </row>
    <row r="129" spans="2:6">
      <c r="B129" s="54"/>
      <c r="E129" s="18"/>
      <c r="F129" s="18"/>
    </row>
    <row r="130" spans="2:6">
      <c r="B130" s="54"/>
      <c r="E130" s="18"/>
      <c r="F130" s="18"/>
    </row>
    <row r="131" spans="2:6">
      <c r="B131" s="54"/>
      <c r="E131" s="18"/>
      <c r="F131" s="18"/>
    </row>
    <row r="132" spans="2:6">
      <c r="B132" s="54"/>
      <c r="E132" s="18"/>
      <c r="F132" s="18"/>
    </row>
    <row r="133" spans="2:6">
      <c r="B133" s="54"/>
      <c r="E133" s="18"/>
      <c r="F133" s="18"/>
    </row>
    <row r="134" spans="2:6">
      <c r="B134" s="54"/>
      <c r="E134" s="18"/>
      <c r="F134" s="18"/>
    </row>
    <row r="135" spans="2:6">
      <c r="B135" s="54"/>
      <c r="E135" s="18"/>
      <c r="F135" s="18"/>
    </row>
    <row r="136" spans="2:6">
      <c r="B136" s="54"/>
      <c r="E136" s="18"/>
      <c r="F136" s="18"/>
    </row>
    <row r="137" spans="2:6">
      <c r="B137" s="54"/>
      <c r="E137" s="18"/>
      <c r="F137" s="18"/>
    </row>
    <row r="138" spans="2:6">
      <c r="B138" s="54"/>
      <c r="E138" s="18"/>
      <c r="F138" s="18"/>
    </row>
    <row r="139" spans="2:6">
      <c r="B139" s="54"/>
      <c r="E139" s="18"/>
      <c r="F139" s="18"/>
    </row>
    <row r="140" spans="2:6">
      <c r="B140" s="54"/>
      <c r="E140" s="18"/>
      <c r="F140" s="18"/>
    </row>
    <row r="141" spans="2:6">
      <c r="B141" s="54"/>
      <c r="E141" s="18"/>
      <c r="F141" s="18"/>
    </row>
    <row r="142" spans="2:6">
      <c r="B142" s="54"/>
      <c r="E142" s="18"/>
      <c r="F142" s="18"/>
    </row>
    <row r="143" spans="2:6">
      <c r="B143" s="54"/>
      <c r="E143" s="18"/>
      <c r="F143" s="18"/>
    </row>
    <row r="144" spans="2:6">
      <c r="B144" s="54"/>
      <c r="E144" s="18"/>
      <c r="F144" s="18"/>
    </row>
    <row r="145" spans="2:6">
      <c r="B145" s="54"/>
      <c r="E145" s="18"/>
      <c r="F145" s="18"/>
    </row>
    <row r="146" spans="2:6">
      <c r="B146" s="54"/>
      <c r="E146" s="18"/>
      <c r="F146" s="18"/>
    </row>
    <row r="147" spans="2:6">
      <c r="B147" s="54"/>
      <c r="E147" s="18"/>
      <c r="F147" s="18"/>
    </row>
    <row r="148" spans="2:6">
      <c r="B148" s="54"/>
      <c r="E148" s="18"/>
      <c r="F148" s="18"/>
    </row>
    <row r="149" spans="2:6">
      <c r="B149" s="54"/>
      <c r="E149" s="18"/>
      <c r="F149" s="18"/>
    </row>
    <row r="150" spans="2:6">
      <c r="B150" s="54"/>
      <c r="E150" s="18"/>
      <c r="F150" s="18"/>
    </row>
    <row r="151" spans="2:6">
      <c r="B151" s="54"/>
      <c r="E151" s="18"/>
      <c r="F151" s="18"/>
    </row>
    <row r="152" spans="2:6">
      <c r="B152" s="54"/>
      <c r="E152" s="18"/>
      <c r="F152" s="18"/>
    </row>
    <row r="153" spans="2:6">
      <c r="B153" s="54"/>
      <c r="E153" s="18"/>
      <c r="F153" s="18"/>
    </row>
    <row r="154" spans="2:6">
      <c r="B154" s="54"/>
      <c r="E154" s="18"/>
      <c r="F154" s="18"/>
    </row>
    <row r="155" spans="2:6">
      <c r="B155" s="54"/>
      <c r="E155" s="18"/>
      <c r="F155" s="18"/>
    </row>
    <row r="156" spans="2:6">
      <c r="B156" s="54"/>
      <c r="E156" s="18"/>
      <c r="F156" s="18"/>
    </row>
    <row r="157" spans="2:6">
      <c r="B157" s="54"/>
      <c r="E157" s="18"/>
      <c r="F157" s="18"/>
    </row>
    <row r="158" spans="2:6">
      <c r="B158" s="54"/>
      <c r="E158" s="18"/>
      <c r="F158" s="18"/>
    </row>
    <row r="159" spans="2:6">
      <c r="B159" s="54"/>
      <c r="E159" s="18"/>
      <c r="F159" s="18"/>
    </row>
    <row r="160" spans="2:6">
      <c r="B160" s="54"/>
      <c r="E160" s="18"/>
      <c r="F160" s="18"/>
    </row>
    <row r="161" spans="2:6">
      <c r="B161" s="54"/>
      <c r="E161" s="18"/>
      <c r="F161" s="18"/>
    </row>
    <row r="162" spans="2:6">
      <c r="B162" s="54"/>
      <c r="E162" s="18"/>
      <c r="F162" s="18"/>
    </row>
    <row r="163" spans="2:6">
      <c r="B163" s="54"/>
      <c r="E163" s="18"/>
      <c r="F163" s="18"/>
    </row>
    <row r="164" spans="2:6">
      <c r="B164" s="54"/>
      <c r="E164" s="18"/>
      <c r="F164" s="18"/>
    </row>
    <row r="165" spans="2:6">
      <c r="B165" s="54"/>
      <c r="E165" s="18"/>
      <c r="F165" s="18"/>
    </row>
    <row r="166" spans="2:6">
      <c r="B166" s="54"/>
      <c r="E166" s="18"/>
      <c r="F166" s="18"/>
    </row>
    <row r="167" spans="2:6">
      <c r="B167" s="54"/>
      <c r="E167" s="18"/>
      <c r="F167" s="18"/>
    </row>
    <row r="168" spans="2:6">
      <c r="B168" s="54"/>
      <c r="E168" s="18"/>
      <c r="F168" s="18"/>
    </row>
    <row r="169" spans="2:6">
      <c r="B169" s="54"/>
      <c r="E169" s="18"/>
      <c r="F169" s="18"/>
    </row>
    <row r="170" spans="2:6">
      <c r="B170" s="54"/>
      <c r="E170" s="18"/>
      <c r="F170" s="18"/>
    </row>
    <row r="171" spans="2:6">
      <c r="B171" s="54"/>
      <c r="E171" s="18"/>
      <c r="F171" s="18"/>
    </row>
    <row r="172" spans="2:6">
      <c r="B172" s="54"/>
      <c r="E172" s="18"/>
      <c r="F172" s="18"/>
    </row>
    <row r="173" spans="2:6">
      <c r="B173" s="54"/>
      <c r="E173" s="18"/>
      <c r="F173" s="18"/>
    </row>
    <row r="174" spans="2:6">
      <c r="B174" s="54"/>
      <c r="E174" s="18"/>
      <c r="F174" s="18"/>
    </row>
    <row r="175" spans="2:6">
      <c r="B175" s="54"/>
      <c r="E175" s="18"/>
      <c r="F175" s="18"/>
    </row>
    <row r="176" spans="2:6">
      <c r="B176" s="54"/>
      <c r="E176" s="18"/>
      <c r="F176" s="18"/>
    </row>
    <row r="177" spans="2:6">
      <c r="B177" s="54"/>
      <c r="E177" s="18"/>
      <c r="F177" s="18"/>
    </row>
    <row r="178" spans="2:6">
      <c r="B178" s="54"/>
      <c r="E178" s="18"/>
      <c r="F178" s="18"/>
    </row>
    <row r="179" spans="2:6">
      <c r="B179" s="54"/>
      <c r="E179" s="18"/>
      <c r="F179" s="18"/>
    </row>
    <row r="180" spans="2:6">
      <c r="B180" s="54"/>
      <c r="E180" s="18"/>
      <c r="F180" s="18"/>
    </row>
    <row r="181" spans="2:6">
      <c r="B181" s="54"/>
      <c r="E181" s="18"/>
      <c r="F181" s="18"/>
    </row>
    <row r="182" spans="2:6">
      <c r="B182" s="54"/>
      <c r="E182" s="18"/>
      <c r="F182" s="18"/>
    </row>
    <row r="183" spans="2:6">
      <c r="B183" s="54"/>
      <c r="E183" s="18"/>
      <c r="F183" s="18"/>
    </row>
    <row r="184" spans="2:6">
      <c r="B184" s="54"/>
      <c r="E184" s="18"/>
      <c r="F184" s="18"/>
    </row>
    <row r="185" spans="2:6">
      <c r="B185" s="54"/>
      <c r="E185" s="18"/>
      <c r="F185" s="18"/>
    </row>
    <row r="186" spans="2:6">
      <c r="B186" s="54"/>
      <c r="E186" s="18"/>
      <c r="F186" s="18"/>
    </row>
    <row r="187" spans="2:6">
      <c r="B187" s="54"/>
      <c r="E187" s="18"/>
      <c r="F187" s="18"/>
    </row>
    <row r="188" spans="2:6">
      <c r="B188" s="54"/>
      <c r="E188" s="18"/>
      <c r="F188" s="18"/>
    </row>
    <row r="189" spans="2:6">
      <c r="B189" s="54"/>
      <c r="E189" s="18"/>
      <c r="F189" s="18"/>
    </row>
    <row r="190" spans="2:6">
      <c r="B190" s="54"/>
      <c r="E190" s="18"/>
      <c r="F190" s="18"/>
    </row>
    <row r="191" spans="2:6">
      <c r="B191" s="54"/>
      <c r="E191" s="18"/>
      <c r="F191" s="18"/>
    </row>
    <row r="192" spans="2:6">
      <c r="B192" s="54"/>
      <c r="E192" s="18"/>
      <c r="F192" s="18"/>
    </row>
    <row r="193" spans="2:6">
      <c r="B193" s="54"/>
      <c r="E193" s="18"/>
      <c r="F193" s="18"/>
    </row>
    <row r="194" spans="2:6">
      <c r="B194" s="54"/>
      <c r="E194" s="18"/>
      <c r="F194" s="18"/>
    </row>
    <row r="195" spans="2:6">
      <c r="B195" s="54"/>
      <c r="E195" s="18"/>
      <c r="F195" s="18"/>
    </row>
    <row r="196" spans="2:6">
      <c r="B196" s="54"/>
      <c r="E196" s="18"/>
      <c r="F196" s="18"/>
    </row>
    <row r="197" spans="2:6">
      <c r="B197" s="54"/>
      <c r="E197" s="18"/>
      <c r="F197" s="18"/>
    </row>
    <row r="198" spans="2:6">
      <c r="B198" s="54"/>
      <c r="E198" s="18"/>
      <c r="F198" s="18"/>
    </row>
    <row r="199" spans="2:6">
      <c r="B199" s="54"/>
      <c r="E199" s="18"/>
      <c r="F199" s="18"/>
    </row>
    <row r="200" spans="2:6">
      <c r="B200" s="54"/>
      <c r="E200" s="18"/>
      <c r="F200" s="18"/>
    </row>
    <row r="201" spans="2:6">
      <c r="B201" s="54"/>
      <c r="E201" s="18"/>
      <c r="F201" s="18"/>
    </row>
    <row r="202" spans="2:6">
      <c r="B202" s="54"/>
      <c r="E202" s="18"/>
      <c r="F202" s="18"/>
    </row>
    <row r="203" spans="2:6">
      <c r="B203" s="54"/>
      <c r="E203" s="18"/>
      <c r="F203" s="18"/>
    </row>
    <row r="204" spans="2:6">
      <c r="B204" s="54"/>
      <c r="E204" s="18"/>
      <c r="F204" s="18"/>
    </row>
    <row r="205" spans="2:6">
      <c r="B205" s="54"/>
      <c r="E205" s="18"/>
      <c r="F205" s="18"/>
    </row>
    <row r="206" spans="2:6">
      <c r="B206" s="54"/>
      <c r="E206" s="18"/>
      <c r="F206" s="18"/>
    </row>
    <row r="207" spans="2:6">
      <c r="B207" s="54"/>
      <c r="E207" s="18"/>
      <c r="F207" s="18"/>
    </row>
    <row r="208" spans="2:6">
      <c r="B208" s="54"/>
      <c r="E208" s="18"/>
      <c r="F208" s="18"/>
    </row>
    <row r="209" spans="2:6">
      <c r="B209" s="54"/>
      <c r="E209" s="18"/>
      <c r="F209" s="18"/>
    </row>
    <row r="210" spans="2:6">
      <c r="B210" s="54"/>
      <c r="E210" s="18"/>
      <c r="F210" s="18"/>
    </row>
    <row r="211" spans="2:6">
      <c r="B211" s="54"/>
      <c r="E211" s="18"/>
      <c r="F211" s="18"/>
    </row>
    <row r="212" spans="2:6">
      <c r="B212" s="54"/>
      <c r="E212" s="18"/>
      <c r="F212" s="18"/>
    </row>
    <row r="213" spans="2:6">
      <c r="B213" s="54"/>
      <c r="E213" s="18"/>
      <c r="F213" s="18"/>
    </row>
    <row r="214" spans="2:6">
      <c r="B214" s="54"/>
      <c r="E214" s="18"/>
      <c r="F214" s="18"/>
    </row>
    <row r="215" spans="2:6">
      <c r="B215" s="54"/>
      <c r="E215" s="18"/>
      <c r="F215" s="18"/>
    </row>
    <row r="216" spans="2:6">
      <c r="B216" s="54"/>
      <c r="E216" s="18"/>
      <c r="F216" s="18"/>
    </row>
    <row r="217" spans="2:6">
      <c r="B217" s="54"/>
      <c r="E217" s="18"/>
      <c r="F217" s="18"/>
    </row>
    <row r="218" spans="2:6">
      <c r="B218" s="54"/>
      <c r="E218" s="18"/>
      <c r="F218" s="18"/>
    </row>
    <row r="219" spans="2:6">
      <c r="B219" s="54"/>
      <c r="E219" s="18"/>
      <c r="F219" s="18"/>
    </row>
    <row r="220" spans="2:6">
      <c r="B220" s="54"/>
      <c r="E220" s="18"/>
      <c r="F220" s="18"/>
    </row>
    <row r="221" spans="2:6">
      <c r="B221" s="54"/>
      <c r="E221" s="18"/>
      <c r="F221" s="18"/>
    </row>
    <row r="222" spans="2:6">
      <c r="B222" s="54"/>
      <c r="E222" s="18"/>
      <c r="F222" s="18"/>
    </row>
    <row r="223" spans="2:6">
      <c r="B223" s="54"/>
      <c r="E223" s="18"/>
      <c r="F223" s="18"/>
    </row>
    <row r="224" spans="2:6">
      <c r="B224" s="54"/>
      <c r="E224" s="18"/>
      <c r="F224" s="18"/>
    </row>
    <row r="225" spans="2:6">
      <c r="B225" s="54"/>
      <c r="E225" s="18"/>
      <c r="F225" s="18"/>
    </row>
    <row r="226" spans="2:6">
      <c r="B226" s="54"/>
      <c r="E226" s="18"/>
      <c r="F226" s="18"/>
    </row>
    <row r="227" spans="2:6">
      <c r="B227" s="54"/>
      <c r="E227" s="18"/>
      <c r="F227" s="18"/>
    </row>
    <row r="228" spans="2:6">
      <c r="B228" s="54"/>
      <c r="E228" s="18"/>
      <c r="F228" s="18"/>
    </row>
    <row r="229" spans="2:6">
      <c r="B229" s="54"/>
      <c r="E229" s="18"/>
      <c r="F229" s="18"/>
    </row>
    <row r="230" spans="2:6">
      <c r="B230" s="54"/>
      <c r="E230" s="18"/>
      <c r="F230" s="18"/>
    </row>
    <row r="231" spans="2:6">
      <c r="B231" s="54"/>
      <c r="E231" s="18"/>
      <c r="F231" s="18"/>
    </row>
    <row r="232" spans="2:6">
      <c r="B232" s="54"/>
      <c r="E232" s="18"/>
      <c r="F232" s="18"/>
    </row>
    <row r="233" spans="2:6">
      <c r="B233" s="54"/>
      <c r="E233" s="18"/>
      <c r="F233" s="18"/>
    </row>
    <row r="234" spans="2:6">
      <c r="B234" s="54"/>
      <c r="E234" s="18"/>
      <c r="F234" s="18"/>
    </row>
    <row r="235" spans="2:6">
      <c r="B235" s="54"/>
      <c r="E235" s="18"/>
      <c r="F235" s="18"/>
    </row>
    <row r="236" spans="2:6">
      <c r="B236" s="54"/>
      <c r="E236" s="18"/>
      <c r="F236" s="18"/>
    </row>
    <row r="237" spans="2:6">
      <c r="B237" s="54"/>
      <c r="E237" s="18"/>
      <c r="F237" s="18"/>
    </row>
    <row r="238" spans="2:6">
      <c r="B238" s="54"/>
      <c r="E238" s="18"/>
      <c r="F238" s="18"/>
    </row>
    <row r="239" spans="2:6">
      <c r="B239" s="54"/>
      <c r="E239" s="18"/>
      <c r="F239" s="18"/>
    </row>
    <row r="240" spans="2:6">
      <c r="B240" s="54"/>
      <c r="E240" s="18"/>
      <c r="F240" s="18"/>
    </row>
    <row r="241" spans="2:6">
      <c r="B241" s="54"/>
      <c r="E241" s="18"/>
      <c r="F241" s="18"/>
    </row>
    <row r="242" spans="2:6">
      <c r="B242" s="54"/>
      <c r="E242" s="18"/>
      <c r="F242" s="18"/>
    </row>
    <row r="243" spans="2:6">
      <c r="B243" s="54"/>
      <c r="E243" s="18"/>
      <c r="F243" s="18"/>
    </row>
    <row r="244" spans="2:6">
      <c r="B244" s="54"/>
      <c r="E244" s="18"/>
      <c r="F244" s="18"/>
    </row>
    <row r="245" spans="2:6">
      <c r="B245" s="54"/>
      <c r="E245" s="18"/>
      <c r="F245" s="18"/>
    </row>
    <row r="246" spans="2:6">
      <c r="B246" s="54"/>
      <c r="E246" s="18"/>
      <c r="F246" s="18"/>
    </row>
    <row r="247" spans="2:6">
      <c r="B247" s="54"/>
      <c r="E247" s="18"/>
      <c r="F247" s="18"/>
    </row>
    <row r="248" spans="2:6">
      <c r="B248" s="54"/>
      <c r="E248" s="18"/>
      <c r="F248" s="18"/>
    </row>
    <row r="249" spans="2:6">
      <c r="B249" s="54"/>
      <c r="E249" s="18"/>
      <c r="F249" s="18"/>
    </row>
  </sheetData>
  <mergeCells count="4">
    <mergeCell ref="A47:E47"/>
    <mergeCell ref="A48:E48"/>
    <mergeCell ref="A49:E49"/>
    <mergeCell ref="A1:F2"/>
  </mergeCells>
  <pageMargins left="0.75" right="0.75" top="1" bottom="1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8"/>
  <sheetViews>
    <sheetView view="pageBreakPreview" zoomScaleNormal="100" workbookViewId="0">
      <selection activeCell="K8" sqref="K8"/>
    </sheetView>
  </sheetViews>
  <sheetFormatPr defaultColWidth="14.4285714285714" defaultRowHeight="15"/>
  <cols>
    <col min="1" max="1" width="6" customWidth="1"/>
    <col min="2" max="2" width="39.7142857142857" customWidth="1"/>
    <col min="3" max="3" width="9.85714285714286" customWidth="1"/>
    <col min="4" max="4" width="8.71428571428571" customWidth="1"/>
    <col min="5" max="5" width="12.5714285714286" customWidth="1"/>
    <col min="6" max="6" width="12.2857142857143" customWidth="1"/>
    <col min="7" max="7" width="8" customWidth="1"/>
    <col min="8" max="8" width="12.7142857142857" customWidth="1"/>
    <col min="9" max="9" width="13.5714285714286" customWidth="1"/>
    <col min="10" max="10" width="9.14285714285714" customWidth="1"/>
  </cols>
  <sheetData>
    <row r="1" spans="1:9">
      <c r="A1" s="28" t="s">
        <v>282</v>
      </c>
      <c r="B1" s="6"/>
      <c r="C1" s="6"/>
      <c r="D1" s="6"/>
      <c r="E1" s="6"/>
      <c r="F1" s="6"/>
      <c r="G1" s="6"/>
      <c r="H1" s="6"/>
      <c r="I1" s="7"/>
    </row>
    <row r="2" spans="1:9">
      <c r="A2" s="29"/>
      <c r="B2" s="29"/>
      <c r="C2" s="29"/>
      <c r="D2" s="29"/>
      <c r="E2" s="30"/>
      <c r="F2" s="30"/>
      <c r="G2" s="29"/>
      <c r="H2" s="30"/>
      <c r="I2" s="30"/>
    </row>
    <row r="3" spans="1:10">
      <c r="A3" s="31" t="s">
        <v>11</v>
      </c>
      <c r="B3" s="6"/>
      <c r="C3" s="6"/>
      <c r="D3" s="6"/>
      <c r="E3" s="6"/>
      <c r="F3" s="6"/>
      <c r="G3" s="6"/>
      <c r="H3" s="6"/>
      <c r="I3" s="7"/>
      <c r="J3" s="3"/>
    </row>
    <row r="4" ht="45" spans="1:10">
      <c r="A4" s="20" t="s">
        <v>1</v>
      </c>
      <c r="B4" s="20" t="s">
        <v>177</v>
      </c>
      <c r="C4" s="20" t="s">
        <v>178</v>
      </c>
      <c r="D4" s="20" t="s">
        <v>179</v>
      </c>
      <c r="E4" s="22" t="s">
        <v>180</v>
      </c>
      <c r="F4" s="32" t="s">
        <v>16</v>
      </c>
      <c r="G4" s="33" t="s">
        <v>283</v>
      </c>
      <c r="H4" s="9" t="s">
        <v>284</v>
      </c>
      <c r="I4" s="9" t="s">
        <v>285</v>
      </c>
      <c r="J4" s="3"/>
    </row>
    <row r="5" spans="1:10">
      <c r="A5" s="11" t="s">
        <v>181</v>
      </c>
      <c r="B5" s="15" t="s">
        <v>286</v>
      </c>
      <c r="C5" s="11" t="s">
        <v>178</v>
      </c>
      <c r="D5" s="11">
        <v>2</v>
      </c>
      <c r="E5" s="14">
        <v>506.94</v>
      </c>
      <c r="F5" s="14">
        <f t="shared" ref="F5:F13" si="0">E5*D5</f>
        <v>1013.88</v>
      </c>
      <c r="G5" s="11">
        <v>60</v>
      </c>
      <c r="H5" s="14">
        <f t="shared" ref="H5:H13" si="1">ROUND(F5*0.8,2)</f>
        <v>811.1</v>
      </c>
      <c r="I5" s="14">
        <f t="shared" ref="I5:I13" si="2">ROUND(H5/G5,2)</f>
        <v>13.52</v>
      </c>
      <c r="J5" s="3"/>
    </row>
    <row r="6" spans="1:10">
      <c r="A6" s="11" t="s">
        <v>184</v>
      </c>
      <c r="B6" s="15" t="s">
        <v>287</v>
      </c>
      <c r="C6" s="11" t="s">
        <v>178</v>
      </c>
      <c r="D6" s="11">
        <v>2</v>
      </c>
      <c r="E6" s="14">
        <v>1913.62</v>
      </c>
      <c r="F6" s="14">
        <f t="shared" si="0"/>
        <v>3827.24</v>
      </c>
      <c r="G6" s="11">
        <v>60</v>
      </c>
      <c r="H6" s="14">
        <f t="shared" si="1"/>
        <v>3061.79</v>
      </c>
      <c r="I6" s="14">
        <f t="shared" si="2"/>
        <v>51.03</v>
      </c>
      <c r="J6" s="3"/>
    </row>
    <row r="7" spans="1:10">
      <c r="A7" s="11" t="s">
        <v>186</v>
      </c>
      <c r="B7" s="15" t="s">
        <v>288</v>
      </c>
      <c r="C7" s="11" t="s">
        <v>178</v>
      </c>
      <c r="D7" s="11">
        <v>3</v>
      </c>
      <c r="E7" s="14">
        <v>24.78</v>
      </c>
      <c r="F7" s="14">
        <f t="shared" si="0"/>
        <v>74.34</v>
      </c>
      <c r="G7" s="11">
        <v>60</v>
      </c>
      <c r="H7" s="14">
        <f t="shared" si="1"/>
        <v>59.47</v>
      </c>
      <c r="I7" s="14">
        <f t="shared" si="2"/>
        <v>0.99</v>
      </c>
      <c r="J7" s="3"/>
    </row>
    <row r="8" spans="1:10">
      <c r="A8" s="11" t="s">
        <v>189</v>
      </c>
      <c r="B8" s="15" t="s">
        <v>289</v>
      </c>
      <c r="C8" s="11" t="s">
        <v>178</v>
      </c>
      <c r="D8" s="11">
        <v>3</v>
      </c>
      <c r="E8" s="14">
        <v>27.59</v>
      </c>
      <c r="F8" s="14">
        <f t="shared" si="0"/>
        <v>82.77</v>
      </c>
      <c r="G8" s="11">
        <v>60</v>
      </c>
      <c r="H8" s="14">
        <f t="shared" si="1"/>
        <v>66.22</v>
      </c>
      <c r="I8" s="14">
        <f t="shared" si="2"/>
        <v>1.1</v>
      </c>
      <c r="J8" s="3"/>
    </row>
    <row r="9" ht="30" spans="1:10">
      <c r="A9" s="11" t="s">
        <v>191</v>
      </c>
      <c r="B9" s="12" t="s">
        <v>290</v>
      </c>
      <c r="C9" s="11" t="s">
        <v>178</v>
      </c>
      <c r="D9" s="11">
        <v>4</v>
      </c>
      <c r="E9" s="14">
        <v>479.41</v>
      </c>
      <c r="F9" s="14">
        <f t="shared" si="0"/>
        <v>1917.64</v>
      </c>
      <c r="G9" s="11">
        <v>60</v>
      </c>
      <c r="H9" s="14">
        <f t="shared" si="1"/>
        <v>1534.11</v>
      </c>
      <c r="I9" s="14">
        <f t="shared" si="2"/>
        <v>25.57</v>
      </c>
      <c r="J9" s="3"/>
    </row>
    <row r="10" spans="1:10">
      <c r="A10" s="11" t="s">
        <v>193</v>
      </c>
      <c r="B10" s="15" t="s">
        <v>291</v>
      </c>
      <c r="C10" s="11" t="s">
        <v>178</v>
      </c>
      <c r="D10" s="11">
        <v>6</v>
      </c>
      <c r="E10" s="14">
        <v>41.99</v>
      </c>
      <c r="F10" s="14">
        <f t="shared" si="0"/>
        <v>251.94</v>
      </c>
      <c r="G10" s="11">
        <v>60</v>
      </c>
      <c r="H10" s="14">
        <f t="shared" si="1"/>
        <v>201.55</v>
      </c>
      <c r="I10" s="14">
        <f t="shared" si="2"/>
        <v>3.36</v>
      </c>
      <c r="J10" s="3"/>
    </row>
    <row r="11" spans="1:10">
      <c r="A11" s="11" t="s">
        <v>195</v>
      </c>
      <c r="B11" s="15" t="s">
        <v>292</v>
      </c>
      <c r="C11" s="11" t="s">
        <v>178</v>
      </c>
      <c r="D11" s="11">
        <v>4</v>
      </c>
      <c r="E11" s="14">
        <v>28.76</v>
      </c>
      <c r="F11" s="14">
        <f t="shared" si="0"/>
        <v>115.04</v>
      </c>
      <c r="G11" s="11">
        <v>60</v>
      </c>
      <c r="H11" s="14">
        <f t="shared" si="1"/>
        <v>92.03</v>
      </c>
      <c r="I11" s="14">
        <f t="shared" si="2"/>
        <v>1.53</v>
      </c>
      <c r="J11" s="3"/>
    </row>
    <row r="12" spans="1:10">
      <c r="A12" s="11" t="s">
        <v>197</v>
      </c>
      <c r="B12" s="15" t="s">
        <v>293</v>
      </c>
      <c r="C12" s="11" t="s">
        <v>178</v>
      </c>
      <c r="D12" s="11">
        <v>2</v>
      </c>
      <c r="E12" s="14">
        <v>308.69</v>
      </c>
      <c r="F12" s="14">
        <f t="shared" si="0"/>
        <v>617.38</v>
      </c>
      <c r="G12" s="11">
        <v>60</v>
      </c>
      <c r="H12" s="14">
        <f t="shared" si="1"/>
        <v>493.9</v>
      </c>
      <c r="I12" s="14">
        <f t="shared" si="2"/>
        <v>8.23</v>
      </c>
      <c r="J12" s="3"/>
    </row>
    <row r="13" spans="1:10">
      <c r="A13" s="34" t="s">
        <v>199</v>
      </c>
      <c r="B13" s="15" t="s">
        <v>294</v>
      </c>
      <c r="C13" s="11" t="s">
        <v>178</v>
      </c>
      <c r="D13" s="11">
        <v>2</v>
      </c>
      <c r="E13" s="14">
        <v>590.26</v>
      </c>
      <c r="F13" s="14">
        <f t="shared" si="0"/>
        <v>1180.52</v>
      </c>
      <c r="G13" s="11">
        <v>60</v>
      </c>
      <c r="H13" s="14">
        <f t="shared" si="1"/>
        <v>944.42</v>
      </c>
      <c r="I13" s="14">
        <f t="shared" si="2"/>
        <v>15.74</v>
      </c>
      <c r="J13" s="3"/>
    </row>
    <row r="14" spans="1:10">
      <c r="A14" s="5" t="s">
        <v>68</v>
      </c>
      <c r="B14" s="6"/>
      <c r="C14" s="6"/>
      <c r="D14" s="6"/>
      <c r="E14" s="7"/>
      <c r="F14" s="17">
        <f>SUM(F5:F13)</f>
        <v>9080.75</v>
      </c>
      <c r="G14" s="35"/>
      <c r="H14" s="7"/>
      <c r="I14" s="27">
        <f>SUM(I5:I13)</f>
        <v>121.07</v>
      </c>
      <c r="J14" s="3"/>
    </row>
    <row r="15" spans="1:10">
      <c r="A15" s="31" t="s">
        <v>280</v>
      </c>
      <c r="B15" s="6"/>
      <c r="C15" s="6"/>
      <c r="D15" s="6"/>
      <c r="E15" s="6"/>
      <c r="F15" s="6"/>
      <c r="G15" s="6"/>
      <c r="H15" s="7"/>
      <c r="I15" s="40">
        <v>25</v>
      </c>
      <c r="J15" s="3"/>
    </row>
    <row r="16" spans="1:10">
      <c r="A16" s="31" t="s">
        <v>281</v>
      </c>
      <c r="B16" s="6"/>
      <c r="C16" s="6"/>
      <c r="D16" s="6"/>
      <c r="E16" s="6"/>
      <c r="F16" s="6"/>
      <c r="G16" s="6"/>
      <c r="H16" s="7"/>
      <c r="I16" s="27">
        <f>ROUND(I14/I15,2)</f>
        <v>4.84</v>
      </c>
      <c r="J16" s="3"/>
    </row>
    <row r="17" spans="1:9">
      <c r="A17" s="29"/>
      <c r="B17" s="29"/>
      <c r="C17" s="29"/>
      <c r="D17" s="29"/>
      <c r="E17" s="30"/>
      <c r="F17" s="30"/>
      <c r="G17" s="29"/>
      <c r="H17" s="30"/>
      <c r="I17" s="30"/>
    </row>
    <row r="18" spans="1:9">
      <c r="A18" s="31" t="s">
        <v>9</v>
      </c>
      <c r="B18" s="6"/>
      <c r="C18" s="6"/>
      <c r="D18" s="6"/>
      <c r="E18" s="6"/>
      <c r="F18" s="6"/>
      <c r="G18" s="6"/>
      <c r="H18" s="6"/>
      <c r="I18" s="7"/>
    </row>
    <row r="19" ht="45" spans="1:9">
      <c r="A19" s="20" t="s">
        <v>1</v>
      </c>
      <c r="B19" s="20" t="s">
        <v>177</v>
      </c>
      <c r="C19" s="20" t="s">
        <v>178</v>
      </c>
      <c r="D19" s="20" t="s">
        <v>179</v>
      </c>
      <c r="E19" s="22" t="s">
        <v>180</v>
      </c>
      <c r="F19" s="32" t="s">
        <v>16</v>
      </c>
      <c r="G19" s="33" t="s">
        <v>283</v>
      </c>
      <c r="H19" s="9" t="s">
        <v>284</v>
      </c>
      <c r="I19" s="9" t="s">
        <v>285</v>
      </c>
    </row>
    <row r="20" ht="45" spans="1:9">
      <c r="A20" s="11">
        <v>10</v>
      </c>
      <c r="B20" s="24" t="s">
        <v>295</v>
      </c>
      <c r="C20" s="11" t="s">
        <v>178</v>
      </c>
      <c r="D20" s="11">
        <v>2</v>
      </c>
      <c r="E20" s="26">
        <v>687.15</v>
      </c>
      <c r="F20" s="14">
        <f t="shared" ref="F20:F35" si="3">E20*D20</f>
        <v>1374.3</v>
      </c>
      <c r="G20" s="11">
        <v>60</v>
      </c>
      <c r="H20" s="14">
        <f t="shared" ref="H20:H35" si="4">ROUND(F20*0.8,2)</f>
        <v>1099.44</v>
      </c>
      <c r="I20" s="14">
        <f t="shared" ref="I20:I35" si="5">ROUND(H20/G20,2)</f>
        <v>18.32</v>
      </c>
    </row>
    <row r="21" ht="60" spans="1:9">
      <c r="A21" s="11">
        <v>11</v>
      </c>
      <c r="B21" s="24" t="s">
        <v>296</v>
      </c>
      <c r="C21" s="11" t="s">
        <v>178</v>
      </c>
      <c r="D21" s="11">
        <v>2</v>
      </c>
      <c r="E21" s="26">
        <v>880.87</v>
      </c>
      <c r="F21" s="14">
        <f t="shared" si="3"/>
        <v>1761.74</v>
      </c>
      <c r="G21" s="11">
        <v>60</v>
      </c>
      <c r="H21" s="14">
        <f t="shared" si="4"/>
        <v>1409.39</v>
      </c>
      <c r="I21" s="14">
        <f t="shared" si="5"/>
        <v>23.49</v>
      </c>
    </row>
    <row r="22" spans="1:9">
      <c r="A22" s="11">
        <v>12</v>
      </c>
      <c r="B22" s="15" t="s">
        <v>297</v>
      </c>
      <c r="C22" s="11" t="s">
        <v>178</v>
      </c>
      <c r="D22" s="11">
        <v>1</v>
      </c>
      <c r="E22" s="26">
        <v>815.51</v>
      </c>
      <c r="F22" s="14">
        <f t="shared" si="3"/>
        <v>815.51</v>
      </c>
      <c r="G22" s="11">
        <v>60</v>
      </c>
      <c r="H22" s="14">
        <f t="shared" si="4"/>
        <v>652.41</v>
      </c>
      <c r="I22" s="14">
        <f t="shared" si="5"/>
        <v>10.87</v>
      </c>
    </row>
    <row r="23" ht="30" spans="1:9">
      <c r="A23" s="11">
        <v>13</v>
      </c>
      <c r="B23" s="12" t="s">
        <v>298</v>
      </c>
      <c r="C23" s="11" t="s">
        <v>178</v>
      </c>
      <c r="D23" s="11">
        <v>5</v>
      </c>
      <c r="E23" s="26">
        <v>259.23</v>
      </c>
      <c r="F23" s="14">
        <f t="shared" si="3"/>
        <v>1296.15</v>
      </c>
      <c r="G23" s="11">
        <v>60</v>
      </c>
      <c r="H23" s="14">
        <f t="shared" si="4"/>
        <v>1036.92</v>
      </c>
      <c r="I23" s="14">
        <f t="shared" si="5"/>
        <v>17.28</v>
      </c>
    </row>
    <row r="24" spans="1:9">
      <c r="A24" s="11">
        <v>14</v>
      </c>
      <c r="B24" s="15" t="s">
        <v>299</v>
      </c>
      <c r="C24" s="11" t="s">
        <v>178</v>
      </c>
      <c r="D24" s="11">
        <v>4</v>
      </c>
      <c r="E24" s="26">
        <v>146.69</v>
      </c>
      <c r="F24" s="14">
        <f t="shared" si="3"/>
        <v>586.76</v>
      </c>
      <c r="G24" s="11">
        <v>60</v>
      </c>
      <c r="H24" s="14">
        <f t="shared" si="4"/>
        <v>469.41</v>
      </c>
      <c r="I24" s="14">
        <f t="shared" si="5"/>
        <v>7.82</v>
      </c>
    </row>
    <row r="25" spans="1:9">
      <c r="A25" s="11">
        <v>15</v>
      </c>
      <c r="B25" s="15" t="s">
        <v>300</v>
      </c>
      <c r="C25" s="11" t="s">
        <v>178</v>
      </c>
      <c r="D25" s="11">
        <v>5</v>
      </c>
      <c r="E25" s="26">
        <v>89.22</v>
      </c>
      <c r="F25" s="14">
        <f t="shared" si="3"/>
        <v>446.1</v>
      </c>
      <c r="G25" s="11">
        <v>60</v>
      </c>
      <c r="H25" s="14">
        <f t="shared" si="4"/>
        <v>356.88</v>
      </c>
      <c r="I25" s="14">
        <f t="shared" si="5"/>
        <v>5.95</v>
      </c>
    </row>
    <row r="26" spans="1:9">
      <c r="A26" s="11">
        <v>16</v>
      </c>
      <c r="B26" s="15" t="s">
        <v>301</v>
      </c>
      <c r="C26" s="11" t="s">
        <v>178</v>
      </c>
      <c r="D26" s="11">
        <v>5</v>
      </c>
      <c r="E26" s="26">
        <v>93.79</v>
      </c>
      <c r="F26" s="14">
        <f t="shared" si="3"/>
        <v>468.95</v>
      </c>
      <c r="G26" s="11">
        <v>60</v>
      </c>
      <c r="H26" s="14">
        <f t="shared" si="4"/>
        <v>375.16</v>
      </c>
      <c r="I26" s="14">
        <f t="shared" si="5"/>
        <v>6.25</v>
      </c>
    </row>
    <row r="27" spans="1:9">
      <c r="A27" s="11">
        <v>17</v>
      </c>
      <c r="B27" s="15" t="s">
        <v>302</v>
      </c>
      <c r="C27" s="11" t="s">
        <v>178</v>
      </c>
      <c r="D27" s="11">
        <v>5</v>
      </c>
      <c r="E27" s="26">
        <v>24.88</v>
      </c>
      <c r="F27" s="14">
        <f t="shared" si="3"/>
        <v>124.4</v>
      </c>
      <c r="G27" s="11">
        <v>60</v>
      </c>
      <c r="H27" s="14">
        <f t="shared" si="4"/>
        <v>99.52</v>
      </c>
      <c r="I27" s="14">
        <f t="shared" si="5"/>
        <v>1.66</v>
      </c>
    </row>
    <row r="28" spans="1:9">
      <c r="A28" s="11">
        <v>18</v>
      </c>
      <c r="B28" s="15" t="s">
        <v>303</v>
      </c>
      <c r="C28" s="11" t="s">
        <v>178</v>
      </c>
      <c r="D28" s="11">
        <v>10</v>
      </c>
      <c r="E28" s="26">
        <v>41.41</v>
      </c>
      <c r="F28" s="14">
        <f t="shared" si="3"/>
        <v>414.1</v>
      </c>
      <c r="G28" s="23">
        <v>60</v>
      </c>
      <c r="H28" s="14">
        <f t="shared" si="4"/>
        <v>331.28</v>
      </c>
      <c r="I28" s="14">
        <f t="shared" si="5"/>
        <v>5.52</v>
      </c>
    </row>
    <row r="29" spans="1:9">
      <c r="A29" s="11">
        <v>19</v>
      </c>
      <c r="B29" s="36" t="s">
        <v>304</v>
      </c>
      <c r="C29" s="11" t="s">
        <v>178</v>
      </c>
      <c r="D29" s="11">
        <v>10</v>
      </c>
      <c r="E29" s="26">
        <v>40.78</v>
      </c>
      <c r="F29" s="14">
        <f t="shared" si="3"/>
        <v>407.8</v>
      </c>
      <c r="G29" s="11">
        <v>60</v>
      </c>
      <c r="H29" s="14">
        <f t="shared" si="4"/>
        <v>326.24</v>
      </c>
      <c r="I29" s="14">
        <f t="shared" si="5"/>
        <v>5.44</v>
      </c>
    </row>
    <row r="30" spans="1:9">
      <c r="A30" s="11">
        <v>20</v>
      </c>
      <c r="B30" s="15" t="s">
        <v>305</v>
      </c>
      <c r="C30" s="11" t="s">
        <v>178</v>
      </c>
      <c r="D30" s="11">
        <v>10</v>
      </c>
      <c r="E30" s="26">
        <v>128.82</v>
      </c>
      <c r="F30" s="14">
        <f t="shared" si="3"/>
        <v>1288.2</v>
      </c>
      <c r="G30" s="11">
        <v>60</v>
      </c>
      <c r="H30" s="14">
        <f t="shared" si="4"/>
        <v>1030.56</v>
      </c>
      <c r="I30" s="14">
        <f t="shared" si="5"/>
        <v>17.18</v>
      </c>
    </row>
    <row r="31" spans="1:9">
      <c r="A31" s="11">
        <v>21</v>
      </c>
      <c r="B31" s="36" t="s">
        <v>306</v>
      </c>
      <c r="C31" s="11" t="s">
        <v>178</v>
      </c>
      <c r="D31" s="11">
        <v>10</v>
      </c>
      <c r="E31" s="26">
        <v>44.97</v>
      </c>
      <c r="F31" s="14">
        <f t="shared" si="3"/>
        <v>449.7</v>
      </c>
      <c r="G31" s="11">
        <v>60</v>
      </c>
      <c r="H31" s="14">
        <f t="shared" si="4"/>
        <v>359.76</v>
      </c>
      <c r="I31" s="14">
        <f t="shared" si="5"/>
        <v>6</v>
      </c>
    </row>
    <row r="32" spans="1:9">
      <c r="A32" s="11">
        <v>22</v>
      </c>
      <c r="B32" s="36" t="s">
        <v>307</v>
      </c>
      <c r="C32" s="11" t="s">
        <v>178</v>
      </c>
      <c r="D32" s="11">
        <v>10</v>
      </c>
      <c r="E32" s="26">
        <v>56.58</v>
      </c>
      <c r="F32" s="14">
        <f t="shared" si="3"/>
        <v>565.8</v>
      </c>
      <c r="G32" s="11">
        <v>60</v>
      </c>
      <c r="H32" s="14">
        <f t="shared" si="4"/>
        <v>452.64</v>
      </c>
      <c r="I32" s="14">
        <f t="shared" si="5"/>
        <v>7.54</v>
      </c>
    </row>
    <row r="33" spans="1:9">
      <c r="A33" s="11">
        <v>23</v>
      </c>
      <c r="B33" s="36" t="s">
        <v>308</v>
      </c>
      <c r="C33" s="11" t="s">
        <v>178</v>
      </c>
      <c r="D33" s="11">
        <v>10</v>
      </c>
      <c r="E33" s="26">
        <v>36.97</v>
      </c>
      <c r="F33" s="14">
        <f t="shared" si="3"/>
        <v>369.7</v>
      </c>
      <c r="G33" s="11">
        <v>60</v>
      </c>
      <c r="H33" s="14">
        <f t="shared" si="4"/>
        <v>295.76</v>
      </c>
      <c r="I33" s="14">
        <f t="shared" si="5"/>
        <v>4.93</v>
      </c>
    </row>
    <row r="34" spans="1:9">
      <c r="A34" s="11">
        <v>24</v>
      </c>
      <c r="B34" s="36" t="s">
        <v>309</v>
      </c>
      <c r="C34" s="11" t="s">
        <v>178</v>
      </c>
      <c r="D34" s="11">
        <v>10</v>
      </c>
      <c r="E34" s="26">
        <v>32.98</v>
      </c>
      <c r="F34" s="14">
        <f t="shared" si="3"/>
        <v>329.8</v>
      </c>
      <c r="G34" s="11">
        <v>60</v>
      </c>
      <c r="H34" s="14">
        <f t="shared" si="4"/>
        <v>263.84</v>
      </c>
      <c r="I34" s="14">
        <f t="shared" si="5"/>
        <v>4.4</v>
      </c>
    </row>
    <row r="35" spans="1:9">
      <c r="A35" s="11">
        <v>25</v>
      </c>
      <c r="B35" s="36" t="s">
        <v>310</v>
      </c>
      <c r="C35" s="11" t="s">
        <v>178</v>
      </c>
      <c r="D35" s="11">
        <v>10</v>
      </c>
      <c r="E35" s="26">
        <v>32.73</v>
      </c>
      <c r="F35" s="14">
        <f t="shared" si="3"/>
        <v>327.3</v>
      </c>
      <c r="G35" s="11">
        <v>60</v>
      </c>
      <c r="H35" s="14">
        <f t="shared" si="4"/>
        <v>261.84</v>
      </c>
      <c r="I35" s="14">
        <f t="shared" si="5"/>
        <v>4.36</v>
      </c>
    </row>
    <row r="36" spans="1:9">
      <c r="A36" s="37" t="s">
        <v>68</v>
      </c>
      <c r="B36" s="6"/>
      <c r="C36" s="6"/>
      <c r="D36" s="6"/>
      <c r="E36" s="7"/>
      <c r="F36" s="38">
        <f>SUM(F20:F35)</f>
        <v>11026.31</v>
      </c>
      <c r="G36" s="39"/>
      <c r="H36" s="38"/>
      <c r="I36" s="41">
        <f>SUM(I20:I35)</f>
        <v>147.01</v>
      </c>
    </row>
    <row r="37" spans="1:9">
      <c r="A37" s="28" t="s">
        <v>280</v>
      </c>
      <c r="B37" s="6"/>
      <c r="C37" s="6"/>
      <c r="D37" s="6"/>
      <c r="E37" s="6"/>
      <c r="F37" s="6"/>
      <c r="G37" s="6"/>
      <c r="H37" s="7"/>
      <c r="I37" s="40">
        <v>14</v>
      </c>
    </row>
    <row r="38" spans="1:9">
      <c r="A38" s="28" t="s">
        <v>281</v>
      </c>
      <c r="B38" s="6"/>
      <c r="C38" s="6"/>
      <c r="D38" s="6"/>
      <c r="E38" s="6"/>
      <c r="F38" s="6"/>
      <c r="G38" s="6"/>
      <c r="H38" s="7"/>
      <c r="I38" s="27">
        <f>ROUND(I36/I37,2)</f>
        <v>10.5</v>
      </c>
    </row>
    <row r="39" spans="5:9">
      <c r="E39" s="18"/>
      <c r="F39" s="18"/>
      <c r="H39" s="18"/>
      <c r="I39" s="18"/>
    </row>
    <row r="40" spans="5:9">
      <c r="E40" s="18"/>
      <c r="F40" s="18"/>
      <c r="H40" s="18"/>
      <c r="I40" s="18"/>
    </row>
    <row r="41" spans="5:9">
      <c r="E41" s="18"/>
      <c r="F41" s="18"/>
      <c r="H41" s="18"/>
      <c r="I41" s="18"/>
    </row>
    <row r="42" spans="5:9">
      <c r="E42" s="18"/>
      <c r="F42" s="18"/>
      <c r="H42" s="18"/>
      <c r="I42" s="18"/>
    </row>
    <row r="43" spans="5:9">
      <c r="E43" s="18"/>
      <c r="F43" s="18"/>
      <c r="H43" s="18"/>
      <c r="I43" s="18"/>
    </row>
    <row r="44" spans="5:9">
      <c r="E44" s="18"/>
      <c r="F44" s="18"/>
      <c r="H44" s="18"/>
      <c r="I44" s="18"/>
    </row>
    <row r="45" spans="5:9">
      <c r="E45" s="18"/>
      <c r="F45" s="18"/>
      <c r="H45" s="18"/>
      <c r="I45" s="18"/>
    </row>
    <row r="46" spans="5:9">
      <c r="E46" s="18"/>
      <c r="F46" s="18"/>
      <c r="H46" s="18"/>
      <c r="I46" s="18"/>
    </row>
    <row r="47" spans="5:9">
      <c r="E47" s="18"/>
      <c r="F47" s="18"/>
      <c r="H47" s="18"/>
      <c r="I47" s="18"/>
    </row>
    <row r="48" spans="5:9">
      <c r="E48" s="18"/>
      <c r="F48" s="18"/>
      <c r="H48" s="18"/>
      <c r="I48" s="18"/>
    </row>
    <row r="49" spans="5:9">
      <c r="E49" s="18"/>
      <c r="F49" s="18"/>
      <c r="H49" s="18"/>
      <c r="I49" s="18"/>
    </row>
    <row r="50" spans="5:9">
      <c r="E50" s="18"/>
      <c r="F50" s="18"/>
      <c r="H50" s="18"/>
      <c r="I50" s="18"/>
    </row>
    <row r="51" spans="5:9">
      <c r="E51" s="18"/>
      <c r="F51" s="18"/>
      <c r="H51" s="18"/>
      <c r="I51" s="18"/>
    </row>
    <row r="52" spans="5:9">
      <c r="E52" s="18"/>
      <c r="F52" s="18"/>
      <c r="H52" s="18"/>
      <c r="I52" s="18"/>
    </row>
    <row r="53" spans="5:9">
      <c r="E53" s="18"/>
      <c r="F53" s="18"/>
      <c r="H53" s="18"/>
      <c r="I53" s="18"/>
    </row>
    <row r="54" spans="5:9">
      <c r="E54" s="18"/>
      <c r="F54" s="18"/>
      <c r="H54" s="18"/>
      <c r="I54" s="18"/>
    </row>
    <row r="55" spans="5:9">
      <c r="E55" s="18"/>
      <c r="F55" s="18"/>
      <c r="H55" s="18"/>
      <c r="I55" s="18"/>
    </row>
    <row r="56" spans="5:9">
      <c r="E56" s="18"/>
      <c r="F56" s="18"/>
      <c r="H56" s="18"/>
      <c r="I56" s="18"/>
    </row>
    <row r="57" spans="5:9">
      <c r="E57" s="18"/>
      <c r="F57" s="18"/>
      <c r="H57" s="18"/>
      <c r="I57" s="18"/>
    </row>
    <row r="58" spans="5:9">
      <c r="E58" s="18"/>
      <c r="F58" s="18"/>
      <c r="H58" s="18"/>
      <c r="I58" s="18"/>
    </row>
    <row r="59" spans="5:9">
      <c r="E59" s="18"/>
      <c r="F59" s="18"/>
      <c r="H59" s="18"/>
      <c r="I59" s="18"/>
    </row>
    <row r="60" spans="5:9">
      <c r="E60" s="18"/>
      <c r="F60" s="18"/>
      <c r="H60" s="18"/>
      <c r="I60" s="18"/>
    </row>
    <row r="61" spans="5:9">
      <c r="E61" s="18"/>
      <c r="F61" s="18"/>
      <c r="H61" s="18"/>
      <c r="I61" s="18"/>
    </row>
    <row r="62" spans="5:9">
      <c r="E62" s="18"/>
      <c r="F62" s="18"/>
      <c r="H62" s="18"/>
      <c r="I62" s="18"/>
    </row>
    <row r="63" spans="5:9">
      <c r="E63" s="18"/>
      <c r="F63" s="18"/>
      <c r="H63" s="18"/>
      <c r="I63" s="18"/>
    </row>
    <row r="64" spans="5:9">
      <c r="E64" s="18"/>
      <c r="F64" s="18"/>
      <c r="H64" s="18"/>
      <c r="I64" s="18"/>
    </row>
    <row r="65" spans="5:9">
      <c r="E65" s="18"/>
      <c r="F65" s="18"/>
      <c r="H65" s="18"/>
      <c r="I65" s="18"/>
    </row>
    <row r="66" spans="5:9">
      <c r="E66" s="18"/>
      <c r="F66" s="18"/>
      <c r="H66" s="18"/>
      <c r="I66" s="18"/>
    </row>
    <row r="67" spans="5:9">
      <c r="E67" s="18"/>
      <c r="F67" s="18"/>
      <c r="H67" s="18"/>
      <c r="I67" s="18"/>
    </row>
    <row r="68" spans="5:9">
      <c r="E68" s="18"/>
      <c r="F68" s="18"/>
      <c r="H68" s="18"/>
      <c r="I68" s="18"/>
    </row>
    <row r="69" spans="5:9">
      <c r="E69" s="18"/>
      <c r="F69" s="18"/>
      <c r="H69" s="18"/>
      <c r="I69" s="18"/>
    </row>
    <row r="70" spans="5:9">
      <c r="E70" s="18"/>
      <c r="F70" s="18"/>
      <c r="H70" s="18"/>
      <c r="I70" s="18"/>
    </row>
    <row r="71" spans="5:9">
      <c r="E71" s="18"/>
      <c r="F71" s="18"/>
      <c r="H71" s="18"/>
      <c r="I71" s="18"/>
    </row>
    <row r="72" spans="5:9">
      <c r="E72" s="18"/>
      <c r="F72" s="18"/>
      <c r="H72" s="18"/>
      <c r="I72" s="18"/>
    </row>
    <row r="73" spans="5:9">
      <c r="E73" s="18"/>
      <c r="F73" s="18"/>
      <c r="H73" s="18"/>
      <c r="I73" s="18"/>
    </row>
    <row r="74" spans="5:9">
      <c r="E74" s="18"/>
      <c r="F74" s="18"/>
      <c r="H74" s="18"/>
      <c r="I74" s="18"/>
    </row>
    <row r="75" spans="5:9">
      <c r="E75" s="18"/>
      <c r="F75" s="18"/>
      <c r="H75" s="18"/>
      <c r="I75" s="18"/>
    </row>
    <row r="76" spans="5:9">
      <c r="E76" s="18"/>
      <c r="F76" s="18"/>
      <c r="H76" s="18"/>
      <c r="I76" s="18"/>
    </row>
    <row r="77" spans="5:9">
      <c r="E77" s="18"/>
      <c r="F77" s="18"/>
      <c r="H77" s="18"/>
      <c r="I77" s="18"/>
    </row>
    <row r="78" spans="5:9">
      <c r="E78" s="18"/>
      <c r="F78" s="18"/>
      <c r="H78" s="18"/>
      <c r="I78" s="18"/>
    </row>
    <row r="79" spans="5:9">
      <c r="E79" s="18"/>
      <c r="F79" s="18"/>
      <c r="H79" s="18"/>
      <c r="I79" s="18"/>
    </row>
    <row r="80" spans="5:9">
      <c r="E80" s="18"/>
      <c r="F80" s="18"/>
      <c r="H80" s="18"/>
      <c r="I80" s="18"/>
    </row>
    <row r="81" spans="5:9">
      <c r="E81" s="18"/>
      <c r="F81" s="18"/>
      <c r="H81" s="18"/>
      <c r="I81" s="18"/>
    </row>
    <row r="82" spans="5:9">
      <c r="E82" s="18"/>
      <c r="F82" s="18"/>
      <c r="H82" s="18"/>
      <c r="I82" s="18"/>
    </row>
    <row r="83" spans="5:9">
      <c r="E83" s="18"/>
      <c r="F83" s="18"/>
      <c r="H83" s="18"/>
      <c r="I83" s="18"/>
    </row>
    <row r="84" spans="5:9">
      <c r="E84" s="18"/>
      <c r="F84" s="18"/>
      <c r="H84" s="18"/>
      <c r="I84" s="18"/>
    </row>
    <row r="85" spans="5:9">
      <c r="E85" s="18"/>
      <c r="F85" s="18"/>
      <c r="H85" s="18"/>
      <c r="I85" s="18"/>
    </row>
    <row r="86" spans="5:9">
      <c r="E86" s="18"/>
      <c r="F86" s="18"/>
      <c r="H86" s="18"/>
      <c r="I86" s="18"/>
    </row>
    <row r="87" spans="5:9">
      <c r="E87" s="18"/>
      <c r="F87" s="18"/>
      <c r="H87" s="18"/>
      <c r="I87" s="18"/>
    </row>
    <row r="88" spans="5:9">
      <c r="E88" s="18"/>
      <c r="F88" s="18"/>
      <c r="H88" s="18"/>
      <c r="I88" s="18"/>
    </row>
    <row r="89" spans="5:9">
      <c r="E89" s="18"/>
      <c r="F89" s="18"/>
      <c r="H89" s="18"/>
      <c r="I89" s="18"/>
    </row>
    <row r="90" spans="5:9">
      <c r="E90" s="18"/>
      <c r="F90" s="18"/>
      <c r="H90" s="18"/>
      <c r="I90" s="18"/>
    </row>
    <row r="91" spans="5:9">
      <c r="E91" s="18"/>
      <c r="F91" s="18"/>
      <c r="H91" s="18"/>
      <c r="I91" s="18"/>
    </row>
    <row r="92" spans="5:9">
      <c r="E92" s="18"/>
      <c r="F92" s="18"/>
      <c r="H92" s="18"/>
      <c r="I92" s="18"/>
    </row>
    <row r="93" spans="5:9">
      <c r="E93" s="18"/>
      <c r="F93" s="18"/>
      <c r="H93" s="18"/>
      <c r="I93" s="18"/>
    </row>
    <row r="94" spans="5:9">
      <c r="E94" s="18"/>
      <c r="F94" s="18"/>
      <c r="H94" s="18"/>
      <c r="I94" s="18"/>
    </row>
    <row r="95" spans="5:9">
      <c r="E95" s="18"/>
      <c r="F95" s="18"/>
      <c r="H95" s="18"/>
      <c r="I95" s="18"/>
    </row>
    <row r="96" spans="5:9">
      <c r="E96" s="18"/>
      <c r="F96" s="18"/>
      <c r="H96" s="18"/>
      <c r="I96" s="18"/>
    </row>
    <row r="97" spans="5:9">
      <c r="E97" s="18"/>
      <c r="F97" s="18"/>
      <c r="H97" s="18"/>
      <c r="I97" s="18"/>
    </row>
    <row r="98" spans="5:9">
      <c r="E98" s="18"/>
      <c r="F98" s="18"/>
      <c r="H98" s="18"/>
      <c r="I98" s="18"/>
    </row>
    <row r="99" spans="5:9">
      <c r="E99" s="18"/>
      <c r="F99" s="18"/>
      <c r="H99" s="18"/>
      <c r="I99" s="18"/>
    </row>
    <row r="100" spans="5:9">
      <c r="E100" s="18"/>
      <c r="F100" s="18"/>
      <c r="H100" s="18"/>
      <c r="I100" s="18"/>
    </row>
    <row r="101" spans="5:9">
      <c r="E101" s="18"/>
      <c r="F101" s="18"/>
      <c r="H101" s="18"/>
      <c r="I101" s="18"/>
    </row>
    <row r="102" spans="5:9">
      <c r="E102" s="18"/>
      <c r="F102" s="18"/>
      <c r="H102" s="18"/>
      <c r="I102" s="18"/>
    </row>
    <row r="103" spans="5:9">
      <c r="E103" s="18"/>
      <c r="F103" s="18"/>
      <c r="H103" s="18"/>
      <c r="I103" s="18"/>
    </row>
    <row r="104" spans="5:9">
      <c r="E104" s="18"/>
      <c r="F104" s="18"/>
      <c r="H104" s="18"/>
      <c r="I104" s="18"/>
    </row>
    <row r="105" spans="5:9">
      <c r="E105" s="18"/>
      <c r="F105" s="18"/>
      <c r="H105" s="18"/>
      <c r="I105" s="18"/>
    </row>
    <row r="106" spans="5:9">
      <c r="E106" s="18"/>
      <c r="F106" s="18"/>
      <c r="H106" s="18"/>
      <c r="I106" s="18"/>
    </row>
    <row r="107" spans="5:9">
      <c r="E107" s="18"/>
      <c r="F107" s="18"/>
      <c r="H107" s="18"/>
      <c r="I107" s="18"/>
    </row>
    <row r="108" spans="5:9">
      <c r="E108" s="18"/>
      <c r="F108" s="18"/>
      <c r="H108" s="18"/>
      <c r="I108" s="18"/>
    </row>
    <row r="109" spans="5:9">
      <c r="E109" s="18"/>
      <c r="F109" s="18"/>
      <c r="H109" s="18"/>
      <c r="I109" s="18"/>
    </row>
    <row r="110" spans="5:9">
      <c r="E110" s="18"/>
      <c r="F110" s="18"/>
      <c r="H110" s="18"/>
      <c r="I110" s="18"/>
    </row>
    <row r="111" spans="5:9">
      <c r="E111" s="18"/>
      <c r="F111" s="18"/>
      <c r="H111" s="18"/>
      <c r="I111" s="18"/>
    </row>
    <row r="112" spans="5:9">
      <c r="E112" s="18"/>
      <c r="F112" s="18"/>
      <c r="H112" s="18"/>
      <c r="I112" s="18"/>
    </row>
    <row r="113" spans="5:9">
      <c r="E113" s="18"/>
      <c r="F113" s="18"/>
      <c r="H113" s="18"/>
      <c r="I113" s="18"/>
    </row>
    <row r="114" spans="5:9">
      <c r="E114" s="18"/>
      <c r="F114" s="18"/>
      <c r="H114" s="18"/>
      <c r="I114" s="18"/>
    </row>
    <row r="115" spans="5:9">
      <c r="E115" s="18"/>
      <c r="F115" s="18"/>
      <c r="H115" s="18"/>
      <c r="I115" s="18"/>
    </row>
    <row r="116" spans="5:9">
      <c r="E116" s="18"/>
      <c r="F116" s="18"/>
      <c r="H116" s="18"/>
      <c r="I116" s="18"/>
    </row>
    <row r="117" spans="5:9">
      <c r="E117" s="18"/>
      <c r="F117" s="18"/>
      <c r="H117" s="18"/>
      <c r="I117" s="18"/>
    </row>
    <row r="118" spans="5:9">
      <c r="E118" s="18"/>
      <c r="F118" s="18"/>
      <c r="H118" s="18"/>
      <c r="I118" s="18"/>
    </row>
    <row r="119" spans="5:9">
      <c r="E119" s="18"/>
      <c r="F119" s="18"/>
      <c r="H119" s="18"/>
      <c r="I119" s="18"/>
    </row>
    <row r="120" spans="5:9">
      <c r="E120" s="18"/>
      <c r="F120" s="18"/>
      <c r="H120" s="18"/>
      <c r="I120" s="18"/>
    </row>
    <row r="121" spans="5:9">
      <c r="E121" s="18"/>
      <c r="F121" s="18"/>
      <c r="H121" s="18"/>
      <c r="I121" s="18"/>
    </row>
    <row r="122" spans="5:9">
      <c r="E122" s="18"/>
      <c r="F122" s="18"/>
      <c r="H122" s="18"/>
      <c r="I122" s="18"/>
    </row>
    <row r="123" spans="5:9">
      <c r="E123" s="18"/>
      <c r="F123" s="18"/>
      <c r="H123" s="18"/>
      <c r="I123" s="18"/>
    </row>
    <row r="124" spans="5:9">
      <c r="E124" s="18"/>
      <c r="F124" s="18"/>
      <c r="H124" s="18"/>
      <c r="I124" s="18"/>
    </row>
    <row r="125" spans="5:9">
      <c r="E125" s="18"/>
      <c r="F125" s="18"/>
      <c r="H125" s="18"/>
      <c r="I125" s="18"/>
    </row>
    <row r="126" spans="5:9">
      <c r="E126" s="18"/>
      <c r="F126" s="18"/>
      <c r="H126" s="18"/>
      <c r="I126" s="18"/>
    </row>
    <row r="127" spans="5:9">
      <c r="E127" s="18"/>
      <c r="F127" s="18"/>
      <c r="H127" s="18"/>
      <c r="I127" s="18"/>
    </row>
    <row r="128" spans="5:9">
      <c r="E128" s="18"/>
      <c r="F128" s="18"/>
      <c r="H128" s="18"/>
      <c r="I128" s="18"/>
    </row>
    <row r="129" spans="5:9">
      <c r="E129" s="18"/>
      <c r="F129" s="18"/>
      <c r="H129" s="18"/>
      <c r="I129" s="18"/>
    </row>
    <row r="130" spans="5:9">
      <c r="E130" s="18"/>
      <c r="F130" s="18"/>
      <c r="H130" s="18"/>
      <c r="I130" s="18"/>
    </row>
    <row r="131" spans="5:9">
      <c r="E131" s="18"/>
      <c r="F131" s="18"/>
      <c r="H131" s="18"/>
      <c r="I131" s="18"/>
    </row>
    <row r="132" spans="5:9">
      <c r="E132" s="18"/>
      <c r="F132" s="18"/>
      <c r="H132" s="18"/>
      <c r="I132" s="18"/>
    </row>
    <row r="133" spans="5:9">
      <c r="E133" s="18"/>
      <c r="F133" s="18"/>
      <c r="H133" s="18"/>
      <c r="I133" s="18"/>
    </row>
    <row r="134" spans="5:9">
      <c r="E134" s="18"/>
      <c r="F134" s="18"/>
      <c r="H134" s="18"/>
      <c r="I134" s="18"/>
    </row>
    <row r="135" spans="5:9">
      <c r="E135" s="18"/>
      <c r="F135" s="18"/>
      <c r="H135" s="18"/>
      <c r="I135" s="18"/>
    </row>
    <row r="136" spans="5:9">
      <c r="E136" s="18"/>
      <c r="F136" s="18"/>
      <c r="H136" s="18"/>
      <c r="I136" s="18"/>
    </row>
    <row r="137" spans="5:9">
      <c r="E137" s="18"/>
      <c r="F137" s="18"/>
      <c r="H137" s="18"/>
      <c r="I137" s="18"/>
    </row>
    <row r="138" spans="5:9">
      <c r="E138" s="18"/>
      <c r="F138" s="18"/>
      <c r="H138" s="18"/>
      <c r="I138" s="18"/>
    </row>
    <row r="139" spans="5:9">
      <c r="E139" s="18"/>
      <c r="F139" s="18"/>
      <c r="H139" s="18"/>
      <c r="I139" s="18"/>
    </row>
    <row r="140" spans="5:9">
      <c r="E140" s="18"/>
      <c r="F140" s="18"/>
      <c r="H140" s="18"/>
      <c r="I140" s="18"/>
    </row>
    <row r="141" spans="5:9">
      <c r="E141" s="18"/>
      <c r="F141" s="18"/>
      <c r="H141" s="18"/>
      <c r="I141" s="18"/>
    </row>
    <row r="142" spans="5:9">
      <c r="E142" s="18"/>
      <c r="F142" s="18"/>
      <c r="H142" s="18"/>
      <c r="I142" s="18"/>
    </row>
    <row r="143" spans="5:9">
      <c r="E143" s="18"/>
      <c r="F143" s="18"/>
      <c r="H143" s="18"/>
      <c r="I143" s="18"/>
    </row>
    <row r="144" spans="5:9">
      <c r="E144" s="18"/>
      <c r="F144" s="18"/>
      <c r="H144" s="18"/>
      <c r="I144" s="18"/>
    </row>
    <row r="145" spans="5:9">
      <c r="E145" s="18"/>
      <c r="F145" s="18"/>
      <c r="H145" s="18"/>
      <c r="I145" s="18"/>
    </row>
    <row r="146" spans="5:9">
      <c r="E146" s="18"/>
      <c r="F146" s="18"/>
      <c r="H146" s="18"/>
      <c r="I146" s="18"/>
    </row>
    <row r="147" spans="5:9">
      <c r="E147" s="18"/>
      <c r="F147" s="18"/>
      <c r="H147" s="18"/>
      <c r="I147" s="18"/>
    </row>
    <row r="148" spans="5:9">
      <c r="E148" s="18"/>
      <c r="F148" s="18"/>
      <c r="H148" s="18"/>
      <c r="I148" s="18"/>
    </row>
    <row r="149" spans="5:9">
      <c r="E149" s="18"/>
      <c r="F149" s="18"/>
      <c r="H149" s="18"/>
      <c r="I149" s="18"/>
    </row>
    <row r="150" spans="5:9">
      <c r="E150" s="18"/>
      <c r="F150" s="18"/>
      <c r="H150" s="18"/>
      <c r="I150" s="18"/>
    </row>
    <row r="151" spans="5:9">
      <c r="E151" s="18"/>
      <c r="F151" s="18"/>
      <c r="H151" s="18"/>
      <c r="I151" s="18"/>
    </row>
    <row r="152" spans="5:9">
      <c r="E152" s="18"/>
      <c r="F152" s="18"/>
      <c r="H152" s="18"/>
      <c r="I152" s="18"/>
    </row>
    <row r="153" spans="5:9">
      <c r="E153" s="18"/>
      <c r="F153" s="18"/>
      <c r="H153" s="18"/>
      <c r="I153" s="18"/>
    </row>
    <row r="154" spans="5:9">
      <c r="E154" s="18"/>
      <c r="F154" s="18"/>
      <c r="H154" s="18"/>
      <c r="I154" s="18"/>
    </row>
    <row r="155" spans="5:9">
      <c r="E155" s="18"/>
      <c r="F155" s="18"/>
      <c r="H155" s="18"/>
      <c r="I155" s="18"/>
    </row>
    <row r="156" spans="5:9">
      <c r="E156" s="18"/>
      <c r="F156" s="18"/>
      <c r="H156" s="18"/>
      <c r="I156" s="18"/>
    </row>
    <row r="157" spans="5:9">
      <c r="E157" s="18"/>
      <c r="F157" s="18"/>
      <c r="H157" s="18"/>
      <c r="I157" s="18"/>
    </row>
    <row r="158" spans="5:9">
      <c r="E158" s="18"/>
      <c r="F158" s="18"/>
      <c r="H158" s="18"/>
      <c r="I158" s="18"/>
    </row>
    <row r="159" spans="5:9">
      <c r="E159" s="18"/>
      <c r="F159" s="18"/>
      <c r="H159" s="18"/>
      <c r="I159" s="18"/>
    </row>
    <row r="160" spans="5:9">
      <c r="E160" s="18"/>
      <c r="F160" s="18"/>
      <c r="H160" s="18"/>
      <c r="I160" s="18"/>
    </row>
    <row r="161" spans="5:9">
      <c r="E161" s="18"/>
      <c r="F161" s="18"/>
      <c r="H161" s="18"/>
      <c r="I161" s="18"/>
    </row>
    <row r="162" spans="5:9">
      <c r="E162" s="18"/>
      <c r="F162" s="18"/>
      <c r="H162" s="18"/>
      <c r="I162" s="18"/>
    </row>
    <row r="163" spans="5:9">
      <c r="E163" s="18"/>
      <c r="F163" s="18"/>
      <c r="H163" s="18"/>
      <c r="I163" s="18"/>
    </row>
    <row r="164" spans="5:9">
      <c r="E164" s="18"/>
      <c r="F164" s="18"/>
      <c r="H164" s="18"/>
      <c r="I164" s="18"/>
    </row>
    <row r="165" spans="5:9">
      <c r="E165" s="18"/>
      <c r="F165" s="18"/>
      <c r="H165" s="18"/>
      <c r="I165" s="18"/>
    </row>
    <row r="166" spans="5:9">
      <c r="E166" s="18"/>
      <c r="F166" s="18"/>
      <c r="H166" s="18"/>
      <c r="I166" s="18"/>
    </row>
    <row r="167" spans="5:9">
      <c r="E167" s="18"/>
      <c r="F167" s="18"/>
      <c r="H167" s="18"/>
      <c r="I167" s="18"/>
    </row>
    <row r="168" spans="5:9">
      <c r="E168" s="18"/>
      <c r="F168" s="18"/>
      <c r="H168" s="18"/>
      <c r="I168" s="18"/>
    </row>
    <row r="169" spans="5:9">
      <c r="E169" s="18"/>
      <c r="F169" s="18"/>
      <c r="H169" s="18"/>
      <c r="I169" s="18"/>
    </row>
    <row r="170" spans="5:9">
      <c r="E170" s="18"/>
      <c r="F170" s="18"/>
      <c r="H170" s="18"/>
      <c r="I170" s="18"/>
    </row>
    <row r="171" spans="5:9">
      <c r="E171" s="18"/>
      <c r="F171" s="18"/>
      <c r="H171" s="18"/>
      <c r="I171" s="18"/>
    </row>
    <row r="172" spans="5:9">
      <c r="E172" s="18"/>
      <c r="F172" s="18"/>
      <c r="H172" s="18"/>
      <c r="I172" s="18"/>
    </row>
    <row r="173" spans="5:9">
      <c r="E173" s="18"/>
      <c r="F173" s="18"/>
      <c r="H173" s="18"/>
      <c r="I173" s="18"/>
    </row>
    <row r="174" spans="5:9">
      <c r="E174" s="18"/>
      <c r="F174" s="18"/>
      <c r="H174" s="18"/>
      <c r="I174" s="18"/>
    </row>
    <row r="175" spans="5:9">
      <c r="E175" s="18"/>
      <c r="F175" s="18"/>
      <c r="H175" s="18"/>
      <c r="I175" s="18"/>
    </row>
    <row r="176" spans="5:9">
      <c r="E176" s="18"/>
      <c r="F176" s="18"/>
      <c r="H176" s="18"/>
      <c r="I176" s="18"/>
    </row>
    <row r="177" spans="5:9">
      <c r="E177" s="18"/>
      <c r="F177" s="18"/>
      <c r="H177" s="18"/>
      <c r="I177" s="18"/>
    </row>
    <row r="178" spans="5:9">
      <c r="E178" s="18"/>
      <c r="F178" s="18"/>
      <c r="H178" s="18"/>
      <c r="I178" s="18"/>
    </row>
    <row r="179" spans="5:9">
      <c r="E179" s="18"/>
      <c r="F179" s="18"/>
      <c r="H179" s="18"/>
      <c r="I179" s="18"/>
    </row>
    <row r="180" spans="5:9">
      <c r="E180" s="18"/>
      <c r="F180" s="18"/>
      <c r="H180" s="18"/>
      <c r="I180" s="18"/>
    </row>
    <row r="181" spans="5:9">
      <c r="E181" s="18"/>
      <c r="F181" s="18"/>
      <c r="H181" s="18"/>
      <c r="I181" s="18"/>
    </row>
    <row r="182" spans="5:9">
      <c r="E182" s="18"/>
      <c r="F182" s="18"/>
      <c r="H182" s="18"/>
      <c r="I182" s="18"/>
    </row>
    <row r="183" spans="5:9">
      <c r="E183" s="18"/>
      <c r="F183" s="18"/>
      <c r="H183" s="18"/>
      <c r="I183" s="18"/>
    </row>
    <row r="184" spans="5:9">
      <c r="E184" s="18"/>
      <c r="F184" s="18"/>
      <c r="H184" s="18"/>
      <c r="I184" s="18"/>
    </row>
    <row r="185" spans="5:9">
      <c r="E185" s="18"/>
      <c r="F185" s="18"/>
      <c r="H185" s="18"/>
      <c r="I185" s="18"/>
    </row>
    <row r="186" spans="5:9">
      <c r="E186" s="18"/>
      <c r="F186" s="18"/>
      <c r="H186" s="18"/>
      <c r="I186" s="18"/>
    </row>
    <row r="187" spans="5:9">
      <c r="E187" s="18"/>
      <c r="F187" s="18"/>
      <c r="H187" s="18"/>
      <c r="I187" s="18"/>
    </row>
    <row r="188" spans="5:9">
      <c r="E188" s="18"/>
      <c r="F188" s="18"/>
      <c r="H188" s="18"/>
      <c r="I188" s="18"/>
    </row>
    <row r="189" spans="5:9">
      <c r="E189" s="18"/>
      <c r="F189" s="18"/>
      <c r="H189" s="18"/>
      <c r="I189" s="18"/>
    </row>
    <row r="190" spans="5:9">
      <c r="E190" s="18"/>
      <c r="F190" s="18"/>
      <c r="H190" s="18"/>
      <c r="I190" s="18"/>
    </row>
    <row r="191" spans="5:9">
      <c r="E191" s="18"/>
      <c r="F191" s="18"/>
      <c r="H191" s="18"/>
      <c r="I191" s="18"/>
    </row>
    <row r="192" spans="5:9">
      <c r="E192" s="18"/>
      <c r="F192" s="18"/>
      <c r="H192" s="18"/>
      <c r="I192" s="18"/>
    </row>
    <row r="193" spans="5:9">
      <c r="E193" s="18"/>
      <c r="F193" s="18"/>
      <c r="H193" s="18"/>
      <c r="I193" s="18"/>
    </row>
    <row r="194" spans="5:9">
      <c r="E194" s="18"/>
      <c r="F194" s="18"/>
      <c r="H194" s="18"/>
      <c r="I194" s="18"/>
    </row>
    <row r="195" spans="5:9">
      <c r="E195" s="18"/>
      <c r="F195" s="18"/>
      <c r="H195" s="18"/>
      <c r="I195" s="18"/>
    </row>
    <row r="196" spans="5:9">
      <c r="E196" s="18"/>
      <c r="F196" s="18"/>
      <c r="H196" s="18"/>
      <c r="I196" s="18"/>
    </row>
    <row r="197" spans="5:9">
      <c r="E197" s="18"/>
      <c r="F197" s="18"/>
      <c r="H197" s="18"/>
      <c r="I197" s="18"/>
    </row>
    <row r="198" spans="5:9">
      <c r="E198" s="18"/>
      <c r="F198" s="18"/>
      <c r="H198" s="18"/>
      <c r="I198" s="18"/>
    </row>
    <row r="199" spans="5:9">
      <c r="E199" s="18"/>
      <c r="F199" s="18"/>
      <c r="H199" s="18"/>
      <c r="I199" s="18"/>
    </row>
    <row r="200" spans="5:9">
      <c r="E200" s="18"/>
      <c r="F200" s="18"/>
      <c r="H200" s="18"/>
      <c r="I200" s="18"/>
    </row>
    <row r="201" spans="5:9">
      <c r="E201" s="18"/>
      <c r="F201" s="18"/>
      <c r="H201" s="18"/>
      <c r="I201" s="18"/>
    </row>
    <row r="202" spans="5:9">
      <c r="E202" s="18"/>
      <c r="F202" s="18"/>
      <c r="H202" s="18"/>
      <c r="I202" s="18"/>
    </row>
    <row r="203" spans="5:9">
      <c r="E203" s="18"/>
      <c r="F203" s="18"/>
      <c r="H203" s="18"/>
      <c r="I203" s="18"/>
    </row>
    <row r="204" spans="5:9">
      <c r="E204" s="18"/>
      <c r="F204" s="18"/>
      <c r="H204" s="18"/>
      <c r="I204" s="18"/>
    </row>
    <row r="205" spans="5:9">
      <c r="E205" s="18"/>
      <c r="F205" s="18"/>
      <c r="H205" s="18"/>
      <c r="I205" s="18"/>
    </row>
    <row r="206" spans="5:9">
      <c r="E206" s="18"/>
      <c r="F206" s="18"/>
      <c r="H206" s="18"/>
      <c r="I206" s="18"/>
    </row>
    <row r="207" spans="5:9">
      <c r="E207" s="18"/>
      <c r="F207" s="18"/>
      <c r="H207" s="18"/>
      <c r="I207" s="18"/>
    </row>
    <row r="208" spans="5:9">
      <c r="E208" s="18"/>
      <c r="F208" s="18"/>
      <c r="H208" s="18"/>
      <c r="I208" s="18"/>
    </row>
    <row r="209" spans="5:9">
      <c r="E209" s="18"/>
      <c r="F209" s="18"/>
      <c r="H209" s="18"/>
      <c r="I209" s="18"/>
    </row>
    <row r="210" spans="5:9">
      <c r="E210" s="18"/>
      <c r="F210" s="18"/>
      <c r="H210" s="18"/>
      <c r="I210" s="18"/>
    </row>
    <row r="211" spans="5:9">
      <c r="E211" s="18"/>
      <c r="F211" s="18"/>
      <c r="H211" s="18"/>
      <c r="I211" s="18"/>
    </row>
    <row r="212" spans="5:9">
      <c r="E212" s="18"/>
      <c r="F212" s="18"/>
      <c r="H212" s="18"/>
      <c r="I212" s="18"/>
    </row>
    <row r="213" spans="5:9">
      <c r="E213" s="18"/>
      <c r="F213" s="18"/>
      <c r="H213" s="18"/>
      <c r="I213" s="18"/>
    </row>
    <row r="214" spans="5:9">
      <c r="E214" s="18"/>
      <c r="F214" s="18"/>
      <c r="H214" s="18"/>
      <c r="I214" s="18"/>
    </row>
    <row r="215" spans="5:9">
      <c r="E215" s="18"/>
      <c r="F215" s="18"/>
      <c r="H215" s="18"/>
      <c r="I215" s="18"/>
    </row>
    <row r="216" spans="5:9">
      <c r="E216" s="18"/>
      <c r="F216" s="18"/>
      <c r="H216" s="18"/>
      <c r="I216" s="18"/>
    </row>
    <row r="217" spans="5:9">
      <c r="E217" s="18"/>
      <c r="F217" s="18"/>
      <c r="H217" s="18"/>
      <c r="I217" s="18"/>
    </row>
    <row r="218" spans="5:9">
      <c r="E218" s="18"/>
      <c r="F218" s="18"/>
      <c r="H218" s="18"/>
      <c r="I218" s="18"/>
    </row>
    <row r="219" spans="5:9">
      <c r="E219" s="18"/>
      <c r="F219" s="18"/>
      <c r="H219" s="18"/>
      <c r="I219" s="18"/>
    </row>
    <row r="220" spans="5:9">
      <c r="E220" s="18"/>
      <c r="F220" s="18"/>
      <c r="H220" s="18"/>
      <c r="I220" s="18"/>
    </row>
    <row r="221" spans="5:9">
      <c r="E221" s="18"/>
      <c r="F221" s="18"/>
      <c r="H221" s="18"/>
      <c r="I221" s="18"/>
    </row>
    <row r="222" spans="5:9">
      <c r="E222" s="18"/>
      <c r="F222" s="18"/>
      <c r="H222" s="18"/>
      <c r="I222" s="18"/>
    </row>
    <row r="223" spans="5:9">
      <c r="E223" s="18"/>
      <c r="F223" s="18"/>
      <c r="H223" s="18"/>
      <c r="I223" s="18"/>
    </row>
    <row r="224" spans="5:9">
      <c r="E224" s="18"/>
      <c r="F224" s="18"/>
      <c r="H224" s="18"/>
      <c r="I224" s="18"/>
    </row>
    <row r="225" spans="5:9">
      <c r="E225" s="18"/>
      <c r="F225" s="18"/>
      <c r="H225" s="18"/>
      <c r="I225" s="18"/>
    </row>
    <row r="226" spans="5:9">
      <c r="E226" s="18"/>
      <c r="F226" s="18"/>
      <c r="H226" s="18"/>
      <c r="I226" s="18"/>
    </row>
    <row r="227" spans="5:9">
      <c r="E227" s="18"/>
      <c r="F227" s="18"/>
      <c r="H227" s="18"/>
      <c r="I227" s="18"/>
    </row>
    <row r="228" spans="5:9">
      <c r="E228" s="18"/>
      <c r="F228" s="18"/>
      <c r="H228" s="18"/>
      <c r="I228" s="18"/>
    </row>
    <row r="229" spans="5:9">
      <c r="E229" s="18"/>
      <c r="F229" s="18"/>
      <c r="H229" s="18"/>
      <c r="I229" s="18"/>
    </row>
    <row r="230" spans="5:9">
      <c r="E230" s="18"/>
      <c r="F230" s="18"/>
      <c r="H230" s="18"/>
      <c r="I230" s="18"/>
    </row>
    <row r="231" spans="5:9">
      <c r="E231" s="18"/>
      <c r="F231" s="18"/>
      <c r="H231" s="18"/>
      <c r="I231" s="18"/>
    </row>
    <row r="232" spans="5:9">
      <c r="E232" s="18"/>
      <c r="F232" s="18"/>
      <c r="H232" s="18"/>
      <c r="I232" s="18"/>
    </row>
    <row r="233" spans="5:9">
      <c r="E233" s="18"/>
      <c r="F233" s="18"/>
      <c r="H233" s="18"/>
      <c r="I233" s="18"/>
    </row>
    <row r="234" spans="5:9">
      <c r="E234" s="18"/>
      <c r="F234" s="18"/>
      <c r="H234" s="18"/>
      <c r="I234" s="18"/>
    </row>
    <row r="235" spans="5:9">
      <c r="E235" s="18"/>
      <c r="F235" s="18"/>
      <c r="H235" s="18"/>
      <c r="I235" s="18"/>
    </row>
    <row r="236" spans="5:9">
      <c r="E236" s="18"/>
      <c r="F236" s="18"/>
      <c r="H236" s="18"/>
      <c r="I236" s="18"/>
    </row>
    <row r="237" spans="5:9">
      <c r="E237" s="18"/>
      <c r="F237" s="18"/>
      <c r="H237" s="18"/>
      <c r="I237" s="18"/>
    </row>
    <row r="238" spans="5:9">
      <c r="E238" s="18"/>
      <c r="F238" s="18"/>
      <c r="H238" s="18"/>
      <c r="I238" s="18"/>
    </row>
  </sheetData>
  <mergeCells count="10">
    <mergeCell ref="A1:I1"/>
    <mergeCell ref="A3:I3"/>
    <mergeCell ref="A14:E14"/>
    <mergeCell ref="G14:H14"/>
    <mergeCell ref="A15:H15"/>
    <mergeCell ref="A16:H16"/>
    <mergeCell ref="A18:I18"/>
    <mergeCell ref="A36:E36"/>
    <mergeCell ref="A37:H37"/>
    <mergeCell ref="A38:H38"/>
  </mergeCells>
  <pageMargins left="0.75" right="0.75" top="1" bottom="1" header="0" footer="0"/>
  <pageSetup paperSize="1" scale="9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"/>
  <sheetViews>
    <sheetView view="pageBreakPreview" zoomScaleNormal="100" workbookViewId="0">
      <selection activeCell="H8" sqref="H8"/>
    </sheetView>
  </sheetViews>
  <sheetFormatPr defaultColWidth="14.4285714285714" defaultRowHeight="15" outlineLevelCol="5"/>
  <cols>
    <col min="1" max="1" width="6.14285714285714" customWidth="1"/>
    <col min="2" max="2" width="68.2857142857143" customWidth="1"/>
    <col min="3" max="3" width="11.1428571428571" customWidth="1"/>
    <col min="4" max="4" width="8.85714285714286" customWidth="1"/>
    <col min="5" max="5" width="10.4285714285714" customWidth="1"/>
    <col min="6" max="6" width="14" customWidth="1"/>
  </cols>
  <sheetData>
    <row r="1" spans="1:6">
      <c r="A1" s="5" t="s">
        <v>311</v>
      </c>
      <c r="B1" s="6"/>
      <c r="C1" s="6"/>
      <c r="D1" s="6"/>
      <c r="E1" s="6"/>
      <c r="F1" s="7"/>
    </row>
    <row r="2" ht="30" spans="1:6">
      <c r="A2" s="20" t="s">
        <v>1</v>
      </c>
      <c r="B2" s="20" t="s">
        <v>177</v>
      </c>
      <c r="C2" s="21" t="s">
        <v>178</v>
      </c>
      <c r="D2" s="20" t="s">
        <v>179</v>
      </c>
      <c r="E2" s="22" t="s">
        <v>180</v>
      </c>
      <c r="F2" s="22" t="s">
        <v>16</v>
      </c>
    </row>
    <row r="3" spans="1:6">
      <c r="A3" s="23" t="s">
        <v>181</v>
      </c>
      <c r="B3" s="24" t="s">
        <v>312</v>
      </c>
      <c r="C3" s="23" t="s">
        <v>178</v>
      </c>
      <c r="D3" s="23">
        <v>2</v>
      </c>
      <c r="E3" s="25">
        <v>28.73</v>
      </c>
      <c r="F3" s="26">
        <f t="shared" ref="F3:F10" si="0">E3*D3</f>
        <v>57.46</v>
      </c>
    </row>
    <row r="4" spans="1:6">
      <c r="A4" s="23" t="s">
        <v>184</v>
      </c>
      <c r="B4" s="24" t="s">
        <v>313</v>
      </c>
      <c r="C4" s="23" t="s">
        <v>178</v>
      </c>
      <c r="D4" s="23">
        <v>6</v>
      </c>
      <c r="E4" s="25">
        <v>1.91</v>
      </c>
      <c r="F4" s="26">
        <f t="shared" si="0"/>
        <v>11.46</v>
      </c>
    </row>
    <row r="5" ht="30" spans="1:6">
      <c r="A5" s="23" t="s">
        <v>186</v>
      </c>
      <c r="B5" s="24" t="s">
        <v>314</v>
      </c>
      <c r="C5" s="23" t="s">
        <v>178</v>
      </c>
      <c r="D5" s="23">
        <v>2</v>
      </c>
      <c r="E5" s="25">
        <v>6.63</v>
      </c>
      <c r="F5" s="26">
        <f t="shared" si="0"/>
        <v>13.26</v>
      </c>
    </row>
    <row r="6" ht="30" spans="1:6">
      <c r="A6" s="23" t="s">
        <v>189</v>
      </c>
      <c r="B6" s="24" t="s">
        <v>315</v>
      </c>
      <c r="C6" s="23" t="s">
        <v>178</v>
      </c>
      <c r="D6" s="23">
        <v>2</v>
      </c>
      <c r="E6" s="25">
        <v>12.25</v>
      </c>
      <c r="F6" s="26">
        <f t="shared" si="0"/>
        <v>24.5</v>
      </c>
    </row>
    <row r="7" spans="1:6">
      <c r="A7" s="23" t="s">
        <v>191</v>
      </c>
      <c r="B7" s="24" t="s">
        <v>316</v>
      </c>
      <c r="C7" s="23" t="s">
        <v>178</v>
      </c>
      <c r="D7" s="23">
        <v>2</v>
      </c>
      <c r="E7" s="25">
        <v>2.62</v>
      </c>
      <c r="F7" s="26">
        <f t="shared" si="0"/>
        <v>5.24</v>
      </c>
    </row>
    <row r="8" ht="30" spans="1:6">
      <c r="A8" s="23" t="s">
        <v>193</v>
      </c>
      <c r="B8" s="24" t="s">
        <v>317</v>
      </c>
      <c r="C8" s="23" t="s">
        <v>318</v>
      </c>
      <c r="D8" s="23">
        <v>2</v>
      </c>
      <c r="E8" s="25">
        <v>46.31</v>
      </c>
      <c r="F8" s="26">
        <f t="shared" si="0"/>
        <v>92.62</v>
      </c>
    </row>
    <row r="9" spans="1:6">
      <c r="A9" s="23" t="s">
        <v>195</v>
      </c>
      <c r="B9" s="24" t="s">
        <v>319</v>
      </c>
      <c r="C9" s="23" t="s">
        <v>318</v>
      </c>
      <c r="D9" s="23">
        <v>4</v>
      </c>
      <c r="E9" s="25">
        <v>8.16</v>
      </c>
      <c r="F9" s="26">
        <f t="shared" si="0"/>
        <v>32.64</v>
      </c>
    </row>
    <row r="10" spans="1:6">
      <c r="A10" s="23" t="s">
        <v>197</v>
      </c>
      <c r="B10" s="24" t="s">
        <v>320</v>
      </c>
      <c r="C10" s="23" t="s">
        <v>318</v>
      </c>
      <c r="D10" s="23">
        <v>2</v>
      </c>
      <c r="E10" s="25">
        <v>31.06</v>
      </c>
      <c r="F10" s="26">
        <f t="shared" si="0"/>
        <v>62.12</v>
      </c>
    </row>
    <row r="11" spans="1:6">
      <c r="A11" s="16" t="s">
        <v>321</v>
      </c>
      <c r="B11" s="6"/>
      <c r="C11" s="6"/>
      <c r="D11" s="6"/>
      <c r="E11" s="7"/>
      <c r="F11" s="27">
        <f>SUM(F3:F10)</f>
        <v>299.3</v>
      </c>
    </row>
    <row r="12" spans="1:6">
      <c r="A12" s="16" t="s">
        <v>322</v>
      </c>
      <c r="B12" s="6"/>
      <c r="C12" s="6"/>
      <c r="D12" s="6"/>
      <c r="E12" s="7"/>
      <c r="F12" s="27">
        <f>ROUND(F11/6,2)</f>
        <v>49.88</v>
      </c>
    </row>
    <row r="13" spans="1:6">
      <c r="A13" s="3"/>
      <c r="B13" s="3"/>
      <c r="C13" s="3"/>
      <c r="D13" s="3"/>
      <c r="E13" s="4"/>
      <c r="F13" s="4"/>
    </row>
    <row r="14" spans="1:6">
      <c r="A14" s="5" t="s">
        <v>323</v>
      </c>
      <c r="B14" s="6"/>
      <c r="C14" s="6"/>
      <c r="D14" s="6"/>
      <c r="E14" s="6"/>
      <c r="F14" s="7"/>
    </row>
    <row r="15" ht="30" spans="1:6">
      <c r="A15" s="20" t="s">
        <v>1</v>
      </c>
      <c r="B15" s="20" t="s">
        <v>177</v>
      </c>
      <c r="C15" s="21" t="s">
        <v>178</v>
      </c>
      <c r="D15" s="20" t="s">
        <v>179</v>
      </c>
      <c r="E15" s="22" t="s">
        <v>180</v>
      </c>
      <c r="F15" s="22" t="s">
        <v>16</v>
      </c>
    </row>
    <row r="16" ht="30" spans="1:6">
      <c r="A16" s="23" t="s">
        <v>181</v>
      </c>
      <c r="B16" s="24" t="s">
        <v>324</v>
      </c>
      <c r="C16" s="23" t="s">
        <v>318</v>
      </c>
      <c r="D16" s="23">
        <v>2</v>
      </c>
      <c r="E16" s="25">
        <v>67.93</v>
      </c>
      <c r="F16" s="26">
        <f t="shared" ref="F16:F18" si="1">E16*D16</f>
        <v>135.86</v>
      </c>
    </row>
    <row r="17" spans="1:6">
      <c r="A17" s="23" t="s">
        <v>184</v>
      </c>
      <c r="B17" s="24" t="s">
        <v>319</v>
      </c>
      <c r="C17" s="23" t="s">
        <v>318</v>
      </c>
      <c r="D17" s="23">
        <v>24</v>
      </c>
      <c r="E17" s="25">
        <v>8.16</v>
      </c>
      <c r="F17" s="26">
        <f t="shared" si="1"/>
        <v>195.84</v>
      </c>
    </row>
    <row r="18" spans="1:6">
      <c r="A18" s="23" t="s">
        <v>186</v>
      </c>
      <c r="B18" s="24" t="s">
        <v>325</v>
      </c>
      <c r="C18" s="23" t="s">
        <v>318</v>
      </c>
      <c r="D18" s="23">
        <v>24</v>
      </c>
      <c r="E18" s="25">
        <v>2.8</v>
      </c>
      <c r="F18" s="26">
        <f t="shared" si="1"/>
        <v>67.2</v>
      </c>
    </row>
    <row r="19" spans="1:6">
      <c r="A19" s="16" t="s">
        <v>321</v>
      </c>
      <c r="B19" s="6"/>
      <c r="C19" s="6"/>
      <c r="D19" s="6"/>
      <c r="E19" s="7"/>
      <c r="F19" s="27">
        <f>SUM(F16:F18)</f>
        <v>398.9</v>
      </c>
    </row>
    <row r="20" spans="1:6">
      <c r="A20" s="16" t="s">
        <v>322</v>
      </c>
      <c r="B20" s="6"/>
      <c r="C20" s="6"/>
      <c r="D20" s="6"/>
      <c r="E20" s="7"/>
      <c r="F20" s="27">
        <f>ROUND(F19/6,2)</f>
        <v>66.48</v>
      </c>
    </row>
    <row r="21" spans="5:6">
      <c r="E21" s="18"/>
      <c r="F21" s="18"/>
    </row>
    <row r="22" spans="5:6">
      <c r="E22" s="18"/>
      <c r="F22" s="18"/>
    </row>
    <row r="23" spans="5:6">
      <c r="E23" s="18"/>
      <c r="F23" s="18"/>
    </row>
    <row r="24" spans="5:6">
      <c r="E24" s="18"/>
      <c r="F24" s="18"/>
    </row>
    <row r="25" spans="5:6">
      <c r="E25" s="18"/>
      <c r="F25" s="18"/>
    </row>
    <row r="26" spans="5:6">
      <c r="E26" s="18"/>
      <c r="F26" s="18"/>
    </row>
    <row r="27" spans="5:6">
      <c r="E27" s="18"/>
      <c r="F27" s="18"/>
    </row>
    <row r="28" spans="5:6">
      <c r="E28" s="18"/>
      <c r="F28" s="18"/>
    </row>
    <row r="29" spans="5:6">
      <c r="E29" s="18"/>
      <c r="F29" s="18"/>
    </row>
    <row r="30" spans="5:6">
      <c r="E30" s="18"/>
      <c r="F30" s="18"/>
    </row>
    <row r="31" spans="5:6">
      <c r="E31" s="18"/>
      <c r="F31" s="18"/>
    </row>
    <row r="32" spans="5:6">
      <c r="E32" s="18"/>
      <c r="F32" s="18"/>
    </row>
    <row r="33" spans="5:6">
      <c r="E33" s="18"/>
      <c r="F33" s="18"/>
    </row>
    <row r="34" spans="5:6">
      <c r="E34" s="18"/>
      <c r="F34" s="18"/>
    </row>
    <row r="35" spans="5:6">
      <c r="E35" s="18"/>
      <c r="F35" s="18"/>
    </row>
    <row r="36" spans="5:6">
      <c r="E36" s="18"/>
      <c r="F36" s="18"/>
    </row>
    <row r="37" spans="5:6">
      <c r="E37" s="18"/>
      <c r="F37" s="18"/>
    </row>
    <row r="38" spans="5:6">
      <c r="E38" s="18"/>
      <c r="F38" s="18"/>
    </row>
    <row r="39" spans="5:6">
      <c r="E39" s="18"/>
      <c r="F39" s="18"/>
    </row>
    <row r="40" spans="5:6">
      <c r="E40" s="18"/>
      <c r="F40" s="18"/>
    </row>
    <row r="41" spans="5:6">
      <c r="E41" s="18"/>
      <c r="F41" s="18"/>
    </row>
    <row r="42" spans="5:6">
      <c r="E42" s="18"/>
      <c r="F42" s="18"/>
    </row>
    <row r="43" spans="5:6">
      <c r="E43" s="18"/>
      <c r="F43" s="18"/>
    </row>
    <row r="44" spans="5:6">
      <c r="E44" s="18"/>
      <c r="F44" s="18"/>
    </row>
    <row r="45" spans="5:6">
      <c r="E45" s="18"/>
      <c r="F45" s="18"/>
    </row>
    <row r="46" spans="5:6">
      <c r="E46" s="18"/>
      <c r="F46" s="18"/>
    </row>
    <row r="47" spans="5:6">
      <c r="E47" s="18"/>
      <c r="F47" s="18"/>
    </row>
    <row r="48" spans="5:6">
      <c r="E48" s="18"/>
      <c r="F48" s="18"/>
    </row>
    <row r="49" spans="5:6">
      <c r="E49" s="18"/>
      <c r="F49" s="18"/>
    </row>
    <row r="50" spans="5:6">
      <c r="E50" s="18"/>
      <c r="F50" s="18"/>
    </row>
    <row r="51" spans="5:6">
      <c r="E51" s="18"/>
      <c r="F51" s="18"/>
    </row>
    <row r="52" spans="5:6">
      <c r="E52" s="18"/>
      <c r="F52" s="18"/>
    </row>
    <row r="53" spans="5:6">
      <c r="E53" s="18"/>
      <c r="F53" s="18"/>
    </row>
    <row r="54" spans="5:6">
      <c r="E54" s="18"/>
      <c r="F54" s="18"/>
    </row>
    <row r="55" spans="5:6">
      <c r="E55" s="18"/>
      <c r="F55" s="18"/>
    </row>
    <row r="56" spans="5:6">
      <c r="E56" s="18"/>
      <c r="F56" s="18"/>
    </row>
    <row r="57" spans="5:6">
      <c r="E57" s="18"/>
      <c r="F57" s="18"/>
    </row>
    <row r="58" spans="5:6">
      <c r="E58" s="18"/>
      <c r="F58" s="18"/>
    </row>
    <row r="59" spans="5:6">
      <c r="E59" s="18"/>
      <c r="F59" s="18"/>
    </row>
    <row r="60" spans="5:6">
      <c r="E60" s="18"/>
      <c r="F60" s="18"/>
    </row>
    <row r="61" spans="5:6">
      <c r="E61" s="18"/>
      <c r="F61" s="18"/>
    </row>
    <row r="62" spans="5:6">
      <c r="E62" s="18"/>
      <c r="F62" s="18"/>
    </row>
    <row r="63" spans="5:6">
      <c r="E63" s="18"/>
      <c r="F63" s="18"/>
    </row>
    <row r="64" spans="5:6">
      <c r="E64" s="18"/>
      <c r="F64" s="18"/>
    </row>
    <row r="65" spans="5:6">
      <c r="E65" s="18"/>
      <c r="F65" s="18"/>
    </row>
    <row r="66" spans="5:6">
      <c r="E66" s="18"/>
      <c r="F66" s="18"/>
    </row>
    <row r="67" spans="5:6">
      <c r="E67" s="18"/>
      <c r="F67" s="18"/>
    </row>
    <row r="68" spans="5:6">
      <c r="E68" s="18"/>
      <c r="F68" s="18"/>
    </row>
    <row r="69" spans="5:6">
      <c r="E69" s="18"/>
      <c r="F69" s="18"/>
    </row>
    <row r="70" spans="5:6">
      <c r="E70" s="18"/>
      <c r="F70" s="18"/>
    </row>
    <row r="71" spans="5:6">
      <c r="E71" s="18"/>
      <c r="F71" s="18"/>
    </row>
    <row r="72" spans="5:6">
      <c r="E72" s="18"/>
      <c r="F72" s="18"/>
    </row>
    <row r="73" spans="5:6">
      <c r="E73" s="18"/>
      <c r="F73" s="18"/>
    </row>
    <row r="74" spans="5:6">
      <c r="E74" s="18"/>
      <c r="F74" s="18"/>
    </row>
    <row r="75" spans="5:6">
      <c r="E75" s="18"/>
      <c r="F75" s="18"/>
    </row>
    <row r="76" spans="5:6">
      <c r="E76" s="18"/>
      <c r="F76" s="18"/>
    </row>
    <row r="77" spans="5:6">
      <c r="E77" s="18"/>
      <c r="F77" s="18"/>
    </row>
    <row r="78" spans="5:6">
      <c r="E78" s="18"/>
      <c r="F78" s="18"/>
    </row>
    <row r="79" spans="5:6">
      <c r="E79" s="18"/>
      <c r="F79" s="18"/>
    </row>
    <row r="80" spans="5:6">
      <c r="E80" s="18"/>
      <c r="F80" s="18"/>
    </row>
    <row r="81" spans="5:6">
      <c r="E81" s="18"/>
      <c r="F81" s="18"/>
    </row>
    <row r="82" spans="5:6">
      <c r="E82" s="18"/>
      <c r="F82" s="18"/>
    </row>
    <row r="83" spans="5:6">
      <c r="E83" s="18"/>
      <c r="F83" s="18"/>
    </row>
    <row r="84" spans="5:6">
      <c r="E84" s="18"/>
      <c r="F84" s="18"/>
    </row>
    <row r="85" spans="5:6">
      <c r="E85" s="18"/>
      <c r="F85" s="18"/>
    </row>
    <row r="86" spans="5:6">
      <c r="E86" s="18"/>
      <c r="F86" s="18"/>
    </row>
    <row r="87" spans="5:6">
      <c r="E87" s="18"/>
      <c r="F87" s="18"/>
    </row>
    <row r="88" spans="5:6">
      <c r="E88" s="18"/>
      <c r="F88" s="18"/>
    </row>
    <row r="89" spans="5:6">
      <c r="E89" s="18"/>
      <c r="F89" s="18"/>
    </row>
    <row r="90" spans="5:6">
      <c r="E90" s="18"/>
      <c r="F90" s="18"/>
    </row>
    <row r="91" spans="5:6">
      <c r="E91" s="18"/>
      <c r="F91" s="18"/>
    </row>
    <row r="92" spans="5:6">
      <c r="E92" s="18"/>
      <c r="F92" s="18"/>
    </row>
    <row r="93" spans="5:6">
      <c r="E93" s="18"/>
      <c r="F93" s="18"/>
    </row>
    <row r="94" spans="5:6">
      <c r="E94" s="18"/>
      <c r="F94" s="18"/>
    </row>
    <row r="95" spans="5:6">
      <c r="E95" s="18"/>
      <c r="F95" s="18"/>
    </row>
    <row r="96" spans="5:6">
      <c r="E96" s="18"/>
      <c r="F96" s="18"/>
    </row>
    <row r="97" spans="5:6">
      <c r="E97" s="18"/>
      <c r="F97" s="18"/>
    </row>
    <row r="98" spans="5:6">
      <c r="E98" s="18"/>
      <c r="F98" s="18"/>
    </row>
    <row r="99" spans="5:6">
      <c r="E99" s="18"/>
      <c r="F99" s="18"/>
    </row>
    <row r="100" spans="5:6">
      <c r="E100" s="18"/>
      <c r="F100" s="18"/>
    </row>
    <row r="101" spans="5:6">
      <c r="E101" s="18"/>
      <c r="F101" s="18"/>
    </row>
    <row r="102" spans="5:6">
      <c r="E102" s="18"/>
      <c r="F102" s="18"/>
    </row>
    <row r="103" spans="5:6">
      <c r="E103" s="18"/>
      <c r="F103" s="18"/>
    </row>
    <row r="104" spans="5:6">
      <c r="E104" s="18"/>
      <c r="F104" s="18"/>
    </row>
    <row r="105" spans="5:6">
      <c r="E105" s="18"/>
      <c r="F105" s="18"/>
    </row>
    <row r="106" spans="5:6">
      <c r="E106" s="18"/>
      <c r="F106" s="18"/>
    </row>
    <row r="107" spans="5:6">
      <c r="E107" s="18"/>
      <c r="F107" s="18"/>
    </row>
    <row r="108" spans="5:6">
      <c r="E108" s="18"/>
      <c r="F108" s="18"/>
    </row>
    <row r="109" spans="5:6">
      <c r="E109" s="18"/>
      <c r="F109" s="18"/>
    </row>
    <row r="110" spans="5:6">
      <c r="E110" s="18"/>
      <c r="F110" s="18"/>
    </row>
    <row r="111" spans="5:6">
      <c r="E111" s="18"/>
      <c r="F111" s="18"/>
    </row>
    <row r="112" spans="5:6">
      <c r="E112" s="18"/>
      <c r="F112" s="18"/>
    </row>
    <row r="113" spans="5:6">
      <c r="E113" s="18"/>
      <c r="F113" s="18"/>
    </row>
    <row r="114" spans="5:6">
      <c r="E114" s="18"/>
      <c r="F114" s="18"/>
    </row>
    <row r="115" spans="5:6">
      <c r="E115" s="18"/>
      <c r="F115" s="18"/>
    </row>
    <row r="116" spans="5:6">
      <c r="E116" s="18"/>
      <c r="F116" s="18"/>
    </row>
    <row r="117" spans="5:6">
      <c r="E117" s="18"/>
      <c r="F117" s="18"/>
    </row>
    <row r="118" spans="5:6">
      <c r="E118" s="18"/>
      <c r="F118" s="18"/>
    </row>
    <row r="119" spans="5:6">
      <c r="E119" s="18"/>
      <c r="F119" s="18"/>
    </row>
    <row r="120" spans="5:6">
      <c r="E120" s="18"/>
      <c r="F120" s="18"/>
    </row>
    <row r="121" spans="5:6">
      <c r="E121" s="18"/>
      <c r="F121" s="18"/>
    </row>
    <row r="122" spans="5:6">
      <c r="E122" s="18"/>
      <c r="F122" s="18"/>
    </row>
    <row r="123" spans="5:6">
      <c r="E123" s="18"/>
      <c r="F123" s="18"/>
    </row>
    <row r="124" spans="5:6">
      <c r="E124" s="18"/>
      <c r="F124" s="18"/>
    </row>
    <row r="125" spans="5:6">
      <c r="E125" s="18"/>
      <c r="F125" s="18"/>
    </row>
    <row r="126" spans="5:6">
      <c r="E126" s="18"/>
      <c r="F126" s="18"/>
    </row>
    <row r="127" spans="5:6">
      <c r="E127" s="18"/>
      <c r="F127" s="18"/>
    </row>
    <row r="128" spans="5:6">
      <c r="E128" s="18"/>
      <c r="F128" s="18"/>
    </row>
    <row r="129" spans="5:6">
      <c r="E129" s="18"/>
      <c r="F129" s="18"/>
    </row>
    <row r="130" spans="5:6">
      <c r="E130" s="18"/>
      <c r="F130" s="18"/>
    </row>
    <row r="131" spans="5:6">
      <c r="E131" s="18"/>
      <c r="F131" s="18"/>
    </row>
    <row r="132" spans="5:6">
      <c r="E132" s="18"/>
      <c r="F132" s="18"/>
    </row>
    <row r="133" spans="5:6">
      <c r="E133" s="18"/>
      <c r="F133" s="18"/>
    </row>
    <row r="134" spans="5:6">
      <c r="E134" s="18"/>
      <c r="F134" s="18"/>
    </row>
    <row r="135" spans="5:6">
      <c r="E135" s="18"/>
      <c r="F135" s="18"/>
    </row>
    <row r="136" spans="5:6">
      <c r="E136" s="18"/>
      <c r="F136" s="18"/>
    </row>
    <row r="137" spans="5:6">
      <c r="E137" s="18"/>
      <c r="F137" s="18"/>
    </row>
    <row r="138" spans="5:6">
      <c r="E138" s="18"/>
      <c r="F138" s="18"/>
    </row>
    <row r="139" spans="5:6">
      <c r="E139" s="18"/>
      <c r="F139" s="18"/>
    </row>
    <row r="140" spans="5:6">
      <c r="E140" s="18"/>
      <c r="F140" s="18"/>
    </row>
    <row r="141" spans="5:6">
      <c r="E141" s="18"/>
      <c r="F141" s="18"/>
    </row>
    <row r="142" spans="5:6">
      <c r="E142" s="18"/>
      <c r="F142" s="18"/>
    </row>
    <row r="143" spans="5:6">
      <c r="E143" s="18"/>
      <c r="F143" s="18"/>
    </row>
    <row r="144" spans="5:6">
      <c r="E144" s="18"/>
      <c r="F144" s="18"/>
    </row>
    <row r="145" spans="5:6">
      <c r="E145" s="18"/>
      <c r="F145" s="18"/>
    </row>
    <row r="146" spans="5:6">
      <c r="E146" s="18"/>
      <c r="F146" s="18"/>
    </row>
    <row r="147" spans="5:6">
      <c r="E147" s="18"/>
      <c r="F147" s="18"/>
    </row>
    <row r="148" spans="5:6">
      <c r="E148" s="18"/>
      <c r="F148" s="18"/>
    </row>
    <row r="149" spans="5:6">
      <c r="E149" s="18"/>
      <c r="F149" s="18"/>
    </row>
    <row r="150" spans="5:6">
      <c r="E150" s="18"/>
      <c r="F150" s="18"/>
    </row>
    <row r="151" spans="5:6">
      <c r="E151" s="18"/>
      <c r="F151" s="18"/>
    </row>
    <row r="152" spans="5:6">
      <c r="E152" s="18"/>
      <c r="F152" s="18"/>
    </row>
    <row r="153" spans="5:6">
      <c r="E153" s="18"/>
      <c r="F153" s="18"/>
    </row>
    <row r="154" spans="5:6">
      <c r="E154" s="18"/>
      <c r="F154" s="18"/>
    </row>
    <row r="155" spans="5:6">
      <c r="E155" s="18"/>
      <c r="F155" s="18"/>
    </row>
    <row r="156" spans="5:6">
      <c r="E156" s="18"/>
      <c r="F156" s="18"/>
    </row>
    <row r="157" spans="5:6">
      <c r="E157" s="18"/>
      <c r="F157" s="18"/>
    </row>
    <row r="158" spans="5:6">
      <c r="E158" s="18"/>
      <c r="F158" s="18"/>
    </row>
    <row r="159" spans="5:6">
      <c r="E159" s="18"/>
      <c r="F159" s="18"/>
    </row>
    <row r="160" spans="5:6">
      <c r="E160" s="18"/>
      <c r="F160" s="18"/>
    </row>
    <row r="161" spans="5:6">
      <c r="E161" s="18"/>
      <c r="F161" s="18"/>
    </row>
    <row r="162" spans="5:6">
      <c r="E162" s="18"/>
      <c r="F162" s="18"/>
    </row>
    <row r="163" spans="5:6">
      <c r="E163" s="18"/>
      <c r="F163" s="18"/>
    </row>
    <row r="164" spans="5:6">
      <c r="E164" s="18"/>
      <c r="F164" s="18"/>
    </row>
    <row r="165" spans="5:6">
      <c r="E165" s="18"/>
      <c r="F165" s="18"/>
    </row>
    <row r="166" spans="5:6">
      <c r="E166" s="18"/>
      <c r="F166" s="18"/>
    </row>
    <row r="167" spans="5:6">
      <c r="E167" s="18"/>
      <c r="F167" s="18"/>
    </row>
    <row r="168" spans="5:6">
      <c r="E168" s="18"/>
      <c r="F168" s="18"/>
    </row>
    <row r="169" spans="5:6">
      <c r="E169" s="18"/>
      <c r="F169" s="18"/>
    </row>
    <row r="170" spans="5:6">
      <c r="E170" s="18"/>
      <c r="F170" s="18"/>
    </row>
    <row r="171" spans="5:6">
      <c r="E171" s="18"/>
      <c r="F171" s="18"/>
    </row>
    <row r="172" spans="5:6">
      <c r="E172" s="18"/>
      <c r="F172" s="18"/>
    </row>
    <row r="173" spans="5:6">
      <c r="E173" s="18"/>
      <c r="F173" s="18"/>
    </row>
    <row r="174" spans="5:6">
      <c r="E174" s="18"/>
      <c r="F174" s="18"/>
    </row>
    <row r="175" spans="5:6">
      <c r="E175" s="18"/>
      <c r="F175" s="18"/>
    </row>
    <row r="176" spans="5:6">
      <c r="E176" s="18"/>
      <c r="F176" s="18"/>
    </row>
    <row r="177" spans="5:6">
      <c r="E177" s="18"/>
      <c r="F177" s="18"/>
    </row>
    <row r="178" spans="5:6">
      <c r="E178" s="18"/>
      <c r="F178" s="18"/>
    </row>
    <row r="179" spans="5:6">
      <c r="E179" s="18"/>
      <c r="F179" s="18"/>
    </row>
    <row r="180" spans="5:6">
      <c r="E180" s="18"/>
      <c r="F180" s="18"/>
    </row>
    <row r="181" spans="5:6">
      <c r="E181" s="18"/>
      <c r="F181" s="18"/>
    </row>
    <row r="182" spans="5:6">
      <c r="E182" s="18"/>
      <c r="F182" s="18"/>
    </row>
    <row r="183" spans="5:6">
      <c r="E183" s="18"/>
      <c r="F183" s="18"/>
    </row>
    <row r="184" spans="5:6">
      <c r="E184" s="18"/>
      <c r="F184" s="18"/>
    </row>
    <row r="185" spans="5:6">
      <c r="E185" s="18"/>
      <c r="F185" s="18"/>
    </row>
    <row r="186" spans="5:6">
      <c r="E186" s="18"/>
      <c r="F186" s="18"/>
    </row>
    <row r="187" spans="5:6">
      <c r="E187" s="18"/>
      <c r="F187" s="18"/>
    </row>
    <row r="188" spans="5:6">
      <c r="E188" s="18"/>
      <c r="F188" s="18"/>
    </row>
    <row r="189" spans="5:6">
      <c r="E189" s="18"/>
      <c r="F189" s="18"/>
    </row>
    <row r="190" spans="5:6">
      <c r="E190" s="18"/>
      <c r="F190" s="18"/>
    </row>
    <row r="191" spans="5:6">
      <c r="E191" s="18"/>
      <c r="F191" s="18"/>
    </row>
    <row r="192" spans="5:6">
      <c r="E192" s="18"/>
      <c r="F192" s="18"/>
    </row>
    <row r="193" spans="5:6">
      <c r="E193" s="18"/>
      <c r="F193" s="18"/>
    </row>
    <row r="194" spans="5:6">
      <c r="E194" s="18"/>
      <c r="F194" s="18"/>
    </row>
    <row r="195" spans="5:6">
      <c r="E195" s="18"/>
      <c r="F195" s="18"/>
    </row>
    <row r="196" spans="5:6">
      <c r="E196" s="18"/>
      <c r="F196" s="18"/>
    </row>
    <row r="197" spans="5:6">
      <c r="E197" s="18"/>
      <c r="F197" s="18"/>
    </row>
    <row r="198" spans="5:6">
      <c r="E198" s="18"/>
      <c r="F198" s="18"/>
    </row>
    <row r="199" spans="5:6">
      <c r="E199" s="18"/>
      <c r="F199" s="18"/>
    </row>
    <row r="200" spans="5:6">
      <c r="E200" s="18"/>
      <c r="F200" s="18"/>
    </row>
    <row r="201" spans="5:6">
      <c r="E201" s="18"/>
      <c r="F201" s="18"/>
    </row>
    <row r="202" spans="5:6">
      <c r="E202" s="18"/>
      <c r="F202" s="18"/>
    </row>
    <row r="203" spans="5:6">
      <c r="E203" s="18"/>
      <c r="F203" s="18"/>
    </row>
    <row r="204" spans="5:6">
      <c r="E204" s="18"/>
      <c r="F204" s="18"/>
    </row>
    <row r="205" spans="5:6">
      <c r="E205" s="18"/>
      <c r="F205" s="18"/>
    </row>
    <row r="206" spans="5:6">
      <c r="E206" s="18"/>
      <c r="F206" s="18"/>
    </row>
    <row r="207" spans="5:6">
      <c r="E207" s="18"/>
      <c r="F207" s="18"/>
    </row>
    <row r="208" spans="5:6">
      <c r="E208" s="18"/>
      <c r="F208" s="18"/>
    </row>
    <row r="209" spans="5:6">
      <c r="E209" s="18"/>
      <c r="F209" s="18"/>
    </row>
    <row r="210" spans="5:6">
      <c r="E210" s="18"/>
      <c r="F210" s="18"/>
    </row>
    <row r="211" spans="5:6">
      <c r="E211" s="18"/>
      <c r="F211" s="18"/>
    </row>
    <row r="212" spans="5:6">
      <c r="E212" s="18"/>
      <c r="F212" s="18"/>
    </row>
    <row r="213" spans="5:6">
      <c r="E213" s="18"/>
      <c r="F213" s="18"/>
    </row>
    <row r="214" spans="5:6">
      <c r="E214" s="18"/>
      <c r="F214" s="18"/>
    </row>
    <row r="215" spans="5:6">
      <c r="E215" s="18"/>
      <c r="F215" s="18"/>
    </row>
    <row r="216" spans="5:6">
      <c r="E216" s="18"/>
      <c r="F216" s="18"/>
    </row>
    <row r="217" spans="5:6">
      <c r="E217" s="18"/>
      <c r="F217" s="18"/>
    </row>
    <row r="218" spans="5:6">
      <c r="E218" s="18"/>
      <c r="F218" s="18"/>
    </row>
    <row r="219" spans="5:6">
      <c r="E219" s="18"/>
      <c r="F219" s="18"/>
    </row>
    <row r="220" spans="5:6">
      <c r="E220" s="18"/>
      <c r="F220" s="18"/>
    </row>
  </sheetData>
  <mergeCells count="6">
    <mergeCell ref="A1:F1"/>
    <mergeCell ref="A11:E11"/>
    <mergeCell ref="A12:E12"/>
    <mergeCell ref="A14:F14"/>
    <mergeCell ref="A19:E19"/>
    <mergeCell ref="A20:E20"/>
  </mergeCells>
  <pageMargins left="0.7875" right="0.7875" top="1.05277777777778" bottom="1.05277777777778" header="0" footer="0"/>
  <pageSetup paperSize="9" scale="71" orientation="portrait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QUADRO RESUMO</vt:lpstr>
      <vt:lpstr>SERVENTE LIMPEZA EXTERNA</vt:lpstr>
      <vt:lpstr>SERVENTE LIMPEZA INTERNA</vt:lpstr>
      <vt:lpstr>SERVENTE LIMPEZA INTERNA (20%)</vt:lpstr>
      <vt:lpstr>SERVENTE LIMPEZA INTERNA (40%)</vt:lpstr>
      <vt:lpstr>ENCARREGADO</vt:lpstr>
      <vt:lpstr>MATERIAIS</vt:lpstr>
      <vt:lpstr>EQUIPAMENTOS</vt:lpstr>
      <vt:lpstr>EPIS</vt:lpstr>
      <vt:lpstr>UNIFORMES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CCL</cp:lastModifiedBy>
  <dcterms:created xsi:type="dcterms:W3CDTF">2023-05-30T10:38:00Z</dcterms:created>
  <dcterms:modified xsi:type="dcterms:W3CDTF">2023-05-30T11:53:46Z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0E0CAC84A6E047F1AE0E82E6EBC78D87</vt:lpwstr>
  </property>
  <property fmtid="{D5CDD505-2E9C-101B-9397-08002B2CF9AE}" pid="3" name="KSOProductBuildVer">
    <vt:lpwstr>1046-11.2.0.11537</vt:lpwstr>
  </property>
</Properties>
</file>