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600" tabRatio="882"/>
  </bookViews>
  <sheets>
    <sheet name="QUADRO RESUMO" sheetId="1" r:id="rId1"/>
    <sheet name="G1-PEDREIRO" sheetId="17" r:id="rId2"/>
    <sheet name="G1-ELETRICISTA" sheetId="18" r:id="rId3"/>
    <sheet name="G1-MARCENEIRO" sheetId="19" r:id="rId4"/>
    <sheet name="G1-BOMBEIRO" sheetId="20" r:id="rId5"/>
    <sheet name="G1-TÉCN MECÂNICA" sheetId="21" r:id="rId6"/>
    <sheet name="G1-AUX TÉCN ELETR" sheetId="22" r:id="rId7"/>
    <sheet name="G2-ELETRICISTA" sheetId="2" r:id="rId8"/>
    <sheet name="G2-MARCENEIRO" sheetId="3" r:id="rId9"/>
    <sheet name="G2-BOMBEIRO HIDRÁULICO" sheetId="4" r:id="rId10"/>
    <sheet name="G2-OPERADOR MICRO" sheetId="5" r:id="rId11"/>
    <sheet name="G2-AGENTE DE PORTARIA" sheetId="6" r:id="rId12"/>
    <sheet name="G2-COPEIRO" sheetId="7" r:id="rId13"/>
    <sheet name="G2-ATENDENTE" sheetId="8" r:id="rId14"/>
    <sheet name="G2-RECEPCIONISTA" sheetId="10" r:id="rId15"/>
    <sheet name="EPIS" sheetId="14" r:id="rId16"/>
    <sheet name="UNIFORMES" sheetId="16" r:id="rId17"/>
    <sheet name="G1-FERRAMENTAS E EQUIPAMENTOS" sheetId="15" r:id="rId18"/>
    <sheet name="G2-FERRAMENTAS E EQUIPAMENTOS" sheetId="23" r:id="rId19"/>
  </sheets>
  <definedNames>
    <definedName name="_xlnm.Print_Area" localSheetId="17">'G1-FERRAMENTAS E EQUIPAMENTOS'!$A$1:$Z$145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<sst xmlns="http://schemas.openxmlformats.org/spreadsheetml/2006/main" count="4359" uniqueCount="383">
  <si>
    <t>ANEXO IV – PLANILHAS DE CUSTOS E FORMAÇÃO DE PREÇOS</t>
  </si>
  <si>
    <t>QUADRO RESUMO</t>
  </si>
  <si>
    <t>GRUPO 01 - Campus ministro Petrônio Portella - Teresina</t>
  </si>
  <si>
    <t>ITEM</t>
  </si>
  <si>
    <t>CARGO</t>
  </si>
  <si>
    <t>CBO</t>
  </si>
  <si>
    <t>UNIDADE DE FORNECIMENTO</t>
  </si>
  <si>
    <t>QT</t>
  </si>
  <si>
    <t>VALOR UNITÁRIO MENSAL (MÁXIMO)</t>
  </si>
  <si>
    <t>VALOR MENSAL TOTAL (MÁXIMO)</t>
  </si>
  <si>
    <t>VALOR TOTAL POR 12 MESES  (MÁXIMO)</t>
  </si>
  <si>
    <t>VALOR TOTAL POR 24 MESES  (MÁXIMO)</t>
  </si>
  <si>
    <t>PEDREIRO</t>
  </si>
  <si>
    <t>7152-10</t>
  </si>
  <si>
    <t>POSTO</t>
  </si>
  <si>
    <t>ELETRICISTA</t>
  </si>
  <si>
    <t>9511-05</t>
  </si>
  <si>
    <t>MARCENEIRO</t>
  </si>
  <si>
    <t>7711-05</t>
  </si>
  <si>
    <t>BOMBEIRO HIDRÁULICO</t>
  </si>
  <si>
    <t>7241-10</t>
  </si>
  <si>
    <t>TÉCNICO EM MECÂNICA</t>
  </si>
  <si>
    <t>3141-10</t>
  </si>
  <si>
    <t>AUXILIAR TÉCNICO EM ELETRÔNICA</t>
  </si>
  <si>
    <t>3132-15</t>
  </si>
  <si>
    <t xml:space="preserve">VALOR GLOBAL MENSAL MÁXIMO </t>
  </si>
  <si>
    <t>VALOR GLOBAL TOTAL MÁXIMO 12 MESES</t>
  </si>
  <si>
    <t>VALOR GLOBAL TOTAL MÁXIMO 24 MESES</t>
  </si>
  <si>
    <t>TOTAL DE EMPREGADOS</t>
  </si>
  <si>
    <t>GRUPO 02 - Campus Senador Helvídio Nunes de Barros - Picos</t>
  </si>
  <si>
    <t xml:space="preserve">OPERADOR DE MICROCOMPUTADOR </t>
  </si>
  <si>
    <t>3172-05</t>
  </si>
  <si>
    <t>AGENTE DE PORTARIA</t>
  </si>
  <si>
    <t>5174-15</t>
  </si>
  <si>
    <t xml:space="preserve">COPEIRO </t>
  </si>
  <si>
    <t>5134-25</t>
  </si>
  <si>
    <t>ATENDENTE</t>
  </si>
  <si>
    <t>4221-10</t>
  </si>
  <si>
    <t xml:space="preserve">RECEPCIONISTA </t>
  </si>
  <si>
    <t>4221-05</t>
  </si>
  <si>
    <t xml:space="preserve">VALOR TOTAL GRUPO 01 E GRUPO 02 </t>
  </si>
  <si>
    <t>VALOR TOTAL G1 E G2 - 12 MESES</t>
  </si>
  <si>
    <t>VALOR TOTAL G1 E G2 - 24 MESES</t>
  </si>
  <si>
    <t xml:space="preserve"> OBSERVAÇÃO:  Segundo o MTE a caracterização e classificação da insalubridade e da periculosidade, devem ser feitas através de perícia do Médico ou Engenheiro do Trabalho. (Art. 195 CLT).</t>
  </si>
  <si>
    <t>Categoria profissional: PEDREIRO – 44 HORAS</t>
  </si>
  <si>
    <t>Nº do Processo</t>
  </si>
  <si>
    <t>23111.003726/2025-35</t>
  </si>
  <si>
    <t>Discriminação dos Serviços</t>
  </si>
  <si>
    <t>A</t>
  </si>
  <si>
    <t>Data de apresentação da proposta</t>
  </si>
  <si>
    <t>B</t>
  </si>
  <si>
    <t>Município</t>
  </si>
  <si>
    <t>TERESINA-PI</t>
  </si>
  <si>
    <t>C</t>
  </si>
  <si>
    <t>Ano do Acordo, Convenção ou Dissídio Coletivo</t>
  </si>
  <si>
    <t>PI00053/2025</t>
  </si>
  <si>
    <t>D</t>
  </si>
  <si>
    <t>Nº de meses de execução contratual</t>
  </si>
  <si>
    <t>Identificação do Serviço</t>
  </si>
  <si>
    <t>Tipo de Serviço</t>
  </si>
  <si>
    <t>Unidade de Medida</t>
  </si>
  <si>
    <t>Quantidade estimada a contratar (em função da unidade de medida)</t>
  </si>
  <si>
    <t>Apoio Administrativo e Atividades Auxiliares</t>
  </si>
  <si>
    <t>Dados para composição dos custos referentes à mão-de-obra</t>
  </si>
  <si>
    <t>Tipo de serviço (mesmo serviço com características distintas)</t>
  </si>
  <si>
    <t>Classificação Brasileira de Ocupações (CBO)</t>
  </si>
  <si>
    <t>Salário Nominativo da Categoria Profissional</t>
  </si>
  <si>
    <t>Categoria profissional (vinculada à execução contratual)</t>
  </si>
  <si>
    <t>SINDICATO DAS EMPRESAS DE ASSEIO E CONSERVACAO DO ESTADO DO PIAUI</t>
  </si>
  <si>
    <t>Data base da categoria (dia/mês/ano)</t>
  </si>
  <si>
    <t>1º janeiro de 2025</t>
  </si>
  <si>
    <t>MÓDULO 1 - COMPOSIÇÃO DA REMUNERAÇÃO</t>
  </si>
  <si>
    <t>COMPOSIÇÃO DA REMUNERAÇÃO</t>
  </si>
  <si>
    <t>%</t>
  </si>
  <si>
    <t>VALOR (R$)</t>
  </si>
  <si>
    <t>Salário Base</t>
  </si>
  <si>
    <t>Adicional Periculosidade</t>
  </si>
  <si>
    <t>Adicional Insalubridade</t>
  </si>
  <si>
    <t>Adicional Noturno</t>
  </si>
  <si>
    <t>E</t>
  </si>
  <si>
    <t>Adicional de Hora Noturna Reduzida</t>
  </si>
  <si>
    <t>F</t>
  </si>
  <si>
    <t>Outros (especificar)</t>
  </si>
  <si>
    <t>TOTAL DO MÓDULO 1</t>
  </si>
  <si>
    <t>MÓDULO 2 – ENCARGOS E BENEFÍCIOS ANUAIS, MENSAIS E DIÁRIOS</t>
  </si>
  <si>
    <t>Submódulo 2.1 - 13º Salário, Férias e Adicional de Férias</t>
  </si>
  <si>
    <t>13 (Décimo-terceiro) salário</t>
  </si>
  <si>
    <t>Férias e Abono de Férias</t>
  </si>
  <si>
    <t>TOTAL SUBMÓDULO 2.1</t>
  </si>
  <si>
    <r>
      <rPr>
        <b/>
        <sz val="10"/>
        <color rgb="FF000000"/>
        <rFont val="Arial"/>
        <charset val="1"/>
      </rPr>
      <t xml:space="preserve">BASE DE CÁLCULO PARA O SUBMÓDULO 2.2 </t>
    </r>
    <r>
      <rPr>
        <sz val="10"/>
        <color rgb="FF000000"/>
        <rFont val="Arial"/>
        <charset val="1"/>
      </rPr>
      <t>(MÓDULO 1 + SUBMÓDULO 2.1)</t>
    </r>
  </si>
  <si>
    <t>MÓDULO 1</t>
  </si>
  <si>
    <t>SUBMÓDULO 2.1</t>
  </si>
  <si>
    <t>TOTAL</t>
  </si>
  <si>
    <t>Submódulo 2.2 - GPS, FGTS e Outras Contribuições</t>
  </si>
  <si>
    <t>INSS</t>
  </si>
  <si>
    <t>Salário Educação</t>
  </si>
  <si>
    <t>SAT (Seguro Acidente de Trabalho)</t>
  </si>
  <si>
    <t>SESC ou SESI</t>
  </si>
  <si>
    <t>SENAI - SENAC</t>
  </si>
  <si>
    <t>SEBRAE</t>
  </si>
  <si>
    <t>G</t>
  </si>
  <si>
    <t>INCRA</t>
  </si>
  <si>
    <t>H</t>
  </si>
  <si>
    <t>FGTS</t>
  </si>
  <si>
    <t>TOTAL SUBMÓDULO 2.2</t>
  </si>
  <si>
    <t>Submódulo 2.3 - Benefícios Mensais e Diários</t>
  </si>
  <si>
    <t>Transporte</t>
  </si>
  <si>
    <t>Auxílio-Refeição/Alimentação</t>
  </si>
  <si>
    <t>-</t>
  </si>
  <si>
    <t>Assistência Médica e Familiar</t>
  </si>
  <si>
    <t>Seguro de vida</t>
  </si>
  <si>
    <t>TOTAL SUBMÓDULO 2.3</t>
  </si>
  <si>
    <t>QUADRO-RESUMO DO MÓDULO 2 - ENCARGOS, BENEFÍCIOS ANUAIS, MENSAIS E DIÁRIOS</t>
  </si>
  <si>
    <t>Módulo 2 - Encargos, Benefícios Anuais, Mensais e Diários</t>
  </si>
  <si>
    <t>2.1</t>
  </si>
  <si>
    <t>13º Salário, Férias e Adicional de Férias</t>
  </si>
  <si>
    <t>2.2</t>
  </si>
  <si>
    <t>GPS, FGTS e Outras Contribuições</t>
  </si>
  <si>
    <t>2.3</t>
  </si>
  <si>
    <t>Benefícios Mensais e Diários</t>
  </si>
  <si>
    <t>TOTAL DO MÓDULO 2</t>
  </si>
  <si>
    <r>
      <rPr>
        <b/>
        <sz val="10"/>
        <color rgb="FF000000"/>
        <rFont val="Arial"/>
        <charset val="1"/>
      </rPr>
      <t xml:space="preserve">BASE DE CÁLCULO PARA O MÓDULO 3 </t>
    </r>
    <r>
      <rPr>
        <sz val="10"/>
        <color rgb="FF000000"/>
        <rFont val="Arial"/>
        <charset val="1"/>
      </rPr>
      <t>(MÓDULO 1 + MÓDULO 2)</t>
    </r>
  </si>
  <si>
    <t>MÓDULO 2</t>
  </si>
  <si>
    <t>MÓDULO 3 – PROVISÃO PARA RESCISÃO</t>
  </si>
  <si>
    <t>PROVISÃO PARA RESCISÃO</t>
  </si>
  <si>
    <t>Aviso Prévio Indenizado</t>
  </si>
  <si>
    <t>Incidência do FGTS sobre Aviso Prévio Indenizado</t>
  </si>
  <si>
    <t>Aviso Prévio Trabalhado</t>
  </si>
  <si>
    <t>Incidência dos encargos do submódulo 2.2 sobre Aviso Prévio Trabalhado</t>
  </si>
  <si>
    <t>Multa do FGTS sobre o Aviso Prévio Indenizado e sobre o Aviso Prévio Trabalhado</t>
  </si>
  <si>
    <t>TOTAL DO MÓDULO 3</t>
  </si>
  <si>
    <r>
      <rPr>
        <b/>
        <sz val="10"/>
        <color rgb="FF000000"/>
        <rFont val="Arial"/>
        <charset val="1"/>
      </rPr>
      <t xml:space="preserve">BASE DE CÁLCULO PARA O MÓDULO 4 </t>
    </r>
    <r>
      <rPr>
        <sz val="10"/>
        <color rgb="FF000000"/>
        <rFont val="Arial"/>
        <charset val="1"/>
      </rPr>
      <t>(MÓDULO 1 + MÓDULO 2 + MÓDULO 3)</t>
    </r>
  </si>
  <si>
    <t>MÓDULO 3</t>
  </si>
  <si>
    <t>MÓDULO 4 – CUSTO DE REPOSIÇÃO DO PROFISSIONAL AUSENTE</t>
  </si>
  <si>
    <t>Submódulo 4.1 - Ausências Legais</t>
  </si>
  <si>
    <t>Substituto na cobertura de Férias</t>
  </si>
  <si>
    <t>Substituto na cobertura de Ausências Legais</t>
  </si>
  <si>
    <t>Substituto na cobertura de Licença Paternidade</t>
  </si>
  <si>
    <t>Substituto na cobertura de Ausência por Acidente de Trabalho</t>
  </si>
  <si>
    <t>Substituto na cobertura de Afastamento Maternidade</t>
  </si>
  <si>
    <t>Substituto na cobertura de outras ausências</t>
  </si>
  <si>
    <t>TOTAL SUBMÓDULO 4.1</t>
  </si>
  <si>
    <t>Submódulo 4.2 - Intrajornada</t>
  </si>
  <si>
    <t>Intervalo para Repouso ou Alimentação</t>
  </si>
  <si>
    <t>TOTAL SUBMÓDULO 4.2</t>
  </si>
  <si>
    <t>QUADRO-RESUMO DO MÓDULO 4 - CUSTO DE REPOSIÇÃO DO PROFISSIONAL AUSENTE</t>
  </si>
  <si>
    <t>Módulo 4 - Custo de Reposição do Profissional Ausente</t>
  </si>
  <si>
    <t>4.1</t>
  </si>
  <si>
    <t>Ausências Legais</t>
  </si>
  <si>
    <t>4.2</t>
  </si>
  <si>
    <t>Intrajornada</t>
  </si>
  <si>
    <t>TOTAL DO MÓDULO 4</t>
  </si>
  <si>
    <t>MÓDULO 5 – INSUMOS DIVERSOS</t>
  </si>
  <si>
    <t>INSUMOS DIVERSOS</t>
  </si>
  <si>
    <t>Materiais</t>
  </si>
  <si>
    <t>EPIs</t>
  </si>
  <si>
    <t>Uniformes</t>
  </si>
  <si>
    <t>Equipamentos / Ferramentas</t>
  </si>
  <si>
    <t>TOTAL DO MÓDULO 5</t>
  </si>
  <si>
    <r>
      <rPr>
        <b/>
        <sz val="10"/>
        <color rgb="FF000000"/>
        <rFont val="Arial"/>
        <charset val="1"/>
      </rPr>
      <t xml:space="preserve">BASE DE CÁLCULO PARA O MÓDULO 6 </t>
    </r>
    <r>
      <rPr>
        <sz val="10"/>
        <color rgb="FF000000"/>
        <rFont val="Arial"/>
        <charset val="1"/>
      </rPr>
      <t>(MÓDULO 1 + MÓDULO 2 + MÓDULO 3 + MÓDULO 4 + MÓDULO 5)</t>
    </r>
  </si>
  <si>
    <t>MÓDULO 4</t>
  </si>
  <si>
    <t>MÓDULO 5</t>
  </si>
  <si>
    <t>MÓDULO 6 – CUSTOS INDIRETOS, TRIBUTOS E LUCRO</t>
  </si>
  <si>
    <t>CUSTOS INDIRETOS, TRIBUTOS E LUCRO</t>
  </si>
  <si>
    <t>Custos Indiretos</t>
  </si>
  <si>
    <t>Lucro</t>
  </si>
  <si>
    <t>TRIBUTOS</t>
  </si>
  <si>
    <t>C.1</t>
  </si>
  <si>
    <t>PIS</t>
  </si>
  <si>
    <t>C.2</t>
  </si>
  <si>
    <t>COFINS</t>
  </si>
  <si>
    <t>C.3</t>
  </si>
  <si>
    <t>ISS</t>
  </si>
  <si>
    <t>TOTAL DO MÓDULO 6</t>
  </si>
  <si>
    <t>a)</t>
  </si>
  <si>
    <t>Tributos % = To = .............................................................</t>
  </si>
  <si>
    <t>b)</t>
  </si>
  <si>
    <t>(Total dos Módulos 1, 2, 3, 4 e 5+ Custos indiretos + lucro)= Po = ...................................</t>
  </si>
  <si>
    <t>c)</t>
  </si>
  <si>
    <t>Po / (1 - To) = P1 = ..............................................................................</t>
  </si>
  <si>
    <t>Valor dos Tributos = P1 - Po</t>
  </si>
  <si>
    <t>QUADRO RESUMO DO CUSTO POR EMPREGADO</t>
  </si>
  <si>
    <t>Mão-de-Obra vinculada à execução contratual (valor por empregado)</t>
  </si>
  <si>
    <t>Subtotal (A + B + C + D + E)</t>
  </si>
  <si>
    <t>PREÇO TOTAL POR EMPREGADO</t>
  </si>
  <si>
    <t>Categoria profissional: ELETRICISTA – 44 HORAS</t>
  </si>
  <si>
    <t>ELETRICISTA PREDIAL</t>
  </si>
  <si>
    <t>Categoria profissional: MARCENEIRO – 44 HORAS</t>
  </si>
  <si>
    <t>Categoria profissional: BOMBEIRO – 44 HORAS</t>
  </si>
  <si>
    <t>Categoria profissional:TÉCNICO EM MECÂNICA – 44 HORAS</t>
  </si>
  <si>
    <t>Categoria profissional: AUXILIAR TÉCNICO – 40 HORAS conforme IN SEGES 190</t>
  </si>
  <si>
    <t>AUXILIAR TÉCNICO (EM ELETRÔNICA)</t>
  </si>
  <si>
    <t>PICOS-PI</t>
  </si>
  <si>
    <t>PI000119/2025</t>
  </si>
  <si>
    <t>Categoria profissional: BOMBEIRO HIDRÁULICO – 44 HORAS</t>
  </si>
  <si>
    <t>Categoria profissional: OPERADOR DE MICROCOMPUTADOR – 40HORAS/IN SEGES 190</t>
  </si>
  <si>
    <t>OPERADOR DE MICROCOMPUTADOR</t>
  </si>
  <si>
    <t>Categoria profissional: AGENTE DE PORTARIA – 44 HORAS</t>
  </si>
  <si>
    <t xml:space="preserve">5174-15 </t>
  </si>
  <si>
    <t>Categoria profissional: COPEIRO – 40 HORAS/IN SEGES 190</t>
  </si>
  <si>
    <t>COPEIRO</t>
  </si>
  <si>
    <t>Categoria profissional: ATENDENTE – 40HORAS/IN SEGES 190</t>
  </si>
  <si>
    <t>Categoria profissional: RECEPCIONISTA – 40HORAS/IN SEGES 190</t>
  </si>
  <si>
    <t>RECEPCIONISTA</t>
  </si>
  <si>
    <t>EPI’S</t>
  </si>
  <si>
    <t>QUANTITATIVOS DE EQUIPAMENTOS DE PROTEÇÃO INDIVIDUAL (EPI’S) POR EMPREGADO</t>
  </si>
  <si>
    <t xml:space="preserve">TABELA 1: RELAÇÃO DE EQUIPAMENTOS DE PROTEÇÃO INDIVIDUAL -  PEDREIRO </t>
  </si>
  <si>
    <t xml:space="preserve">QUANTIDADE EM 12 MESES </t>
  </si>
  <si>
    <t>DESCRIÇÃO</t>
  </si>
  <si>
    <t>UNID</t>
  </si>
  <si>
    <t>QTD</t>
  </si>
  <si>
    <t>Preço
 1</t>
  </si>
  <si>
    <t>Preço
2</t>
  </si>
  <si>
    <t>Preço
 3</t>
  </si>
  <si>
    <t>Preço
 4</t>
  </si>
  <si>
    <t>Preço
 5</t>
  </si>
  <si>
    <t>VALOR UNITÁRIO</t>
  </si>
  <si>
    <t>VALOR TOTAL</t>
  </si>
  <si>
    <t>Boné árabe com proteção da nuca e emblema da empresa, com tamanhos diferenciados, confeccionados sob medidas de acordo com a necessidade</t>
  </si>
  <si>
    <t>Luva raspa de couro, cano curto, c/reforço (par de luva)</t>
  </si>
  <si>
    <t xml:space="preserve">PAR </t>
  </si>
  <si>
    <t xml:space="preserve">Máscara de proteção respiratória c/filtro de carvão ativado, para uso com produtos químicos. Material feito de silicone durável. </t>
  </si>
  <si>
    <t>Capacete de segurança com Aba frontal, suporte para protetor auditivo, suspensão com jugular removível e 2 sistemas de regulagem. O equipamento deve ser aprovado pelo INMETRO. NBR8221.</t>
  </si>
  <si>
    <t>Protetor auricular tipo plug em silicone 15db.</t>
  </si>
  <si>
    <t>Luvas de segurança tricotadas com fios de algodão e poliéster, punho com elástico, com ou sem pigmentos na palma.</t>
  </si>
  <si>
    <t>Botina de couro preta, com solado em borracha bidensidade injetada, elástico e bico de aço.</t>
  </si>
  <si>
    <t>Protetor auditivo tipo concha</t>
  </si>
  <si>
    <t>TOTAL:</t>
  </si>
  <si>
    <t xml:space="preserve">TOTAL MENSAL: </t>
  </si>
  <si>
    <t>TABELA 2: RELAÇÃO DE EQUIPAMENTOS DE PROTEÇÃO INDIVIDUAL -  ELETRICISTA</t>
  </si>
  <si>
    <t>Luva de segurança tricotada em nylon e elastano, recoberta em nitrílico forro na palma e dorso.</t>
  </si>
  <si>
    <t>Luva de segurança para Profissional Eletricista que trabalha com Alta Tensão (1000V), Cano Longo.</t>
  </si>
  <si>
    <t>Óculos de segurança confeccionado em policarbonato óptico, com armação de nylon e hastes com comprimento regulável. Deve filtrar 99,9% dos raios UVA/UVB.</t>
  </si>
  <si>
    <t>Calçado ocupacional tipo botina, sem biqueira de aço, para uso eletricista. Cor preta, fechamento em cardarço, confeccionado em couro curtido ao cromo, palmilha de montagem em material sintético, solado de poliuretano bidensidade injetado diretamente no cabedal. O calçado tem está acordo com a pontuação do trabalhador. O material deve possuir certificado de aprovação (C. A) do Ministério do Trabalho</t>
  </si>
  <si>
    <t>TABELA 3: RELAÇÃO DE EQUIPAMENTOS DE PROTEÇÃO INDIVIDUAL -  MARCENEIRO</t>
  </si>
  <si>
    <t>VALOR ESTIMADO</t>
  </si>
  <si>
    <t>Máscara de proteção respiratória c/filtro de carvão ativado, para uso com produtos químicos.</t>
  </si>
  <si>
    <t>Óculos de segurança confeccionado em policarbonato óptico, com armação de nylon e hastes com comprimento regulável.</t>
  </si>
  <si>
    <t>Protetor facial incolor de 08 polegadas.</t>
  </si>
  <si>
    <t>Protetor auditivo tipo concha 18db.</t>
  </si>
  <si>
    <t xml:space="preserve">TABELA 4: RELAÇÃO DE EQUIPAMENTOS DE PROTEÇÃO INDIVIDUAL -  BOMBEIRO HIDRÁULICO </t>
  </si>
  <si>
    <t>Luva de PVC forrada cano logo e palma áspera de 70cm</t>
  </si>
  <si>
    <t>Luva de látex com forro flocado de algodão, punho com virola e palma antiderrapante</t>
  </si>
  <si>
    <t>Óculos de segurança incolor confeccionado em policarbonato óptico, com armação de nylon e hastes com comprimento regulável.</t>
  </si>
  <si>
    <t>Bota tipo Galocha. Policloreto De Vinilia (Pvc) Injetado Em Uma Só Peça. Altura Do Cabedal: 27 Cm, Contém Polímero Plástico Em Pvc E Massa Nitrílica De Alta Qualidade. O material deve possuir certificado de Aprovação (C. A) do Ministério do Trabalho.</t>
  </si>
  <si>
    <t>TABELA 5: RELAÇÃO DE EQUIPAMENTOS DE PROTEÇÃO INDIVIDUAL -  TÉCNICO EM MECÂNICA</t>
  </si>
  <si>
    <t>Luva raspa de couro, cano curto, c/reforço (par de luva).</t>
  </si>
  <si>
    <t>TABELA 6: RELAÇÃO DE EQUIPAMENTOS DE PROTEÇÃO INDIVIDUAL -  AUXILIAR TÉCNICO EM ELETRÔNICA</t>
  </si>
  <si>
    <t>Calçado ocupacional tipo botina, sem biqueira de aço, para uso eletricista. Cor preta, fechamento em cadarço, confeccionado em couro curtido ao cromo, palmilha de montagem em material sintético, solado de poliuretano bidensidade injetado diretamente no cabedal. O calçado tem está acordo com a pontuação do trabalhador. O material deve possuir certificado de aprovação (C. A) do Ministério do Trabalho</t>
  </si>
  <si>
    <t>UNIFORMES</t>
  </si>
  <si>
    <t>QUANTITATIVOS DE UNIFORMES E COMPLEMENTOS POR EMPREGADO</t>
  </si>
  <si>
    <t xml:space="preserve">TABELA 07: RELAÇÃO DE UNIFORMES E COMPLEMENTOS - PEDREIRO </t>
  </si>
  <si>
    <t>QUANTIDADE EM 12 MESES (por empregado)</t>
  </si>
  <si>
    <t>Camiseta em malha de algodão na cor branca</t>
  </si>
  <si>
    <t>Jalecos em brim na cor bege, com gola, mangas curtas e três bolsos, sendo um esquerdo superior, com logomarca da empresa e dois inferiores e palavra manutenção escrito nas costa.</t>
  </si>
  <si>
    <t>Calça jeans na cor azul marinho</t>
  </si>
  <si>
    <t xml:space="preserve">Meia de algodão </t>
  </si>
  <si>
    <t>Crachá de identificação com foto.</t>
  </si>
  <si>
    <t>TABELA 08: RELAÇÃO DE UNIFORMES E COMPLEMENTOS - ELETRICISTA</t>
  </si>
  <si>
    <t>Conjunto profissional (calça e camisa) NR 10, tecido em brim 88% poliester e 12% poliamida na cor cinza com efeito retardante a chamas. O material deve possuir certificado de aprovação (C.A) do Ministério do Trabalho, com logomarca da empresa e dois inferiores e palavra manutenção escrito nas costa.</t>
  </si>
  <si>
    <t>TABELA 09: RELAÇÃO DE UNIFORMES E COMPLEMENTOS - MARCENEIRO</t>
  </si>
  <si>
    <t>TABELA 10: RELAÇÃO DE UNIFORMES E COMPLEMENTOS - BOMBEIRO HIDRÁULICO</t>
  </si>
  <si>
    <t>Jalecos em brim na cor bege, com gola, mangas curtas e três bolsos, sendo um esquerdo superior, com logomarca da empresa e dois inferiores e palavra manutenção escrito nas costas.</t>
  </si>
  <si>
    <t>TABELA 11: RELAÇÃO DE UNIFORMES E COMPLEMENTOS - TÉCNICO EM MECÂNICA</t>
  </si>
  <si>
    <t>TABELA 12: RELAÇÃO DE UNIFORMES E COMPLEMENTOS - AUXILIAR TÉCNICO EM ELETRÔNICA</t>
  </si>
  <si>
    <t>Conjunto profissional (calça e camisa) NR 10, tecido em brim 88% poliester e 12% poliamida na cor cinza com efeito retardante a chamas. O material deve possuir certificado de aprovação (C.A) do Ministério do Trabalho</t>
  </si>
  <si>
    <t>TABELA 13: RELAÇÃO DE UNIFORMES E COMPLEMENTOS - OPERADOR DE MICROCOMPUTADOR</t>
  </si>
  <si>
    <t>Calça tipo esporte fino, com zíper, na cor azul marinho/preta.</t>
  </si>
  <si>
    <t>Camisa Feminina: em tecido Javanesa, gola com entretela, manga curta, lenço de boa qualidade.</t>
  </si>
  <si>
    <t>Camisa Masculina: em tecido Javanesa, gola com entretela, manga curta de boa qualidade.</t>
  </si>
  <si>
    <t>Sapato Feminino: de boa qualidade, salto médio, tipo scarpin ou estilo boneca.</t>
  </si>
  <si>
    <t>PAR</t>
  </si>
  <si>
    <t>Sapato Masculino: de boa qualidade, com ou sem cadarço.</t>
  </si>
  <si>
    <t xml:space="preserve">Meias Finas e de boa qualidade </t>
  </si>
  <si>
    <t>Cinto masculino.</t>
  </si>
  <si>
    <t xml:space="preserve">TABELA 14: RELAÇÃO DE UNIFORMES E COMPLEMENTOS - ATENDENTE E RECEPCIONISTA </t>
  </si>
  <si>
    <t>Terno Feminino: em tecido tipo microfibra ou Two Way, de boa qualidade, paletó forrado internamente. Calça ou saia tipo esporte fino.</t>
  </si>
  <si>
    <t>Terno Masculino: em tecido tipo microfibra ou Two Way, com paletó forrado internamente. Calça comprida social, com zíper.</t>
  </si>
  <si>
    <t>Camisa social Feminina: em tecido Javanesa, gola com entretela compatível com o modelo manga curta de boa qualidade.</t>
  </si>
  <si>
    <t>Camisa social Masculina: em tecido Javanesa, gola com entretela compatível com o modelo manga curta de boa qualidade.</t>
  </si>
  <si>
    <t>Sapato Feminino: Sapatos de boa qualidade, salto médio, tipo scarpin ou estilo boneca. Sapato Masculino: Sapato na cor preta, de boa qualidade, com ou sem cadarço.</t>
  </si>
  <si>
    <t>Cinto masculino na cor preta</t>
  </si>
  <si>
    <t>TABELA 15: RELAÇÃO DE UNIFORMES E COMPLEMENTOS - AGENTE DE PORTARIA E COPEIRO</t>
  </si>
  <si>
    <t>Camisa de manga curta em Tecido de algodão de boa qualidade. Feminino /Masculino</t>
  </si>
  <si>
    <t>Calça social, na cor preta em tecido de boa qualidade. Feminino/ Masculino.</t>
  </si>
  <si>
    <t>Sapatos na cor preta, salto médio, quando se tratar do sexo feminino. Sapato social masculino, preto com ou sem cadarços.</t>
  </si>
  <si>
    <t>FERRAMENTAS E EQUIPAMENTOS</t>
  </si>
  <si>
    <t>QUANTITATIVOS DE FERRAMENTAS E EQUIPAMENTOS POR EMPREGADO</t>
  </si>
  <si>
    <t>EQUIPAMENTOS - CONTROLE DE JORNADA</t>
  </si>
  <si>
    <t>TABELA 16: RELAÇÃO DE FERRAMENTAS -  PEDREIRO</t>
  </si>
  <si>
    <t>COMUM A TODOS OS CARGOS - GRUPO 01 - TERESINA</t>
  </si>
  <si>
    <t xml:space="preserve">ENTREGA IMEDIATA - QUANTIDADE BIENAL </t>
  </si>
  <si>
    <t>VALOR UNITÁRIO MÁXIMO ACEITAVEL</t>
  </si>
  <si>
    <t>VALOR TOTAL ANUAL MÁXIMO ACEITÁVEL</t>
  </si>
  <si>
    <t xml:space="preserve">VIDA ÚTIL (MESES) </t>
  </si>
  <si>
    <t>VALOR DEPRECIÁVEL (80%)</t>
  </si>
  <si>
    <t xml:space="preserve">DEPRECIAÇÃO MENSAL </t>
  </si>
  <si>
    <t>VALOR TOTAL MÁXIMO ACEITÁVEL</t>
  </si>
  <si>
    <t>Registro de ponto eletrônico</t>
  </si>
  <si>
    <t>Colher de Pedreiro  8"</t>
  </si>
  <si>
    <t>EMPREGADOS-GRUPO 1</t>
  </si>
  <si>
    <t>Plumo de Parede de Aço 400 g</t>
  </si>
  <si>
    <t>VALOR MENSAL POR EMPREGADO</t>
  </si>
  <si>
    <t>Trena de 10 m</t>
  </si>
  <si>
    <t xml:space="preserve">Nível de mão pedreiro 50 cm </t>
  </si>
  <si>
    <t xml:space="preserve">Linha de Pedreiro 100 m </t>
  </si>
  <si>
    <t>Bolsa de lona para ferramentas 40mm, com alça, no mínimo 10 bolsos externos.</t>
  </si>
  <si>
    <t>TOTAL MENSAL:</t>
  </si>
  <si>
    <t>VALOR DO RELÓGIO DE PONTO POR EMPREGADO - GRUPO 1</t>
  </si>
  <si>
    <t>VALOR MENSAL POR EMPREGADO TABELA 22 - USO COMUM - G1</t>
  </si>
  <si>
    <t xml:space="preserve">VALOR TOTAL FERRAMENTAS/EQUIPAMENTOS POR EMPREGADO </t>
  </si>
  <si>
    <t xml:space="preserve">TABELA 17: RELAÇÃO DE FERRAMENTAS -  ELETRICISTA </t>
  </si>
  <si>
    <t>Alicate universal 8", com cabo isolado - 1.000V</t>
  </si>
  <si>
    <t>Trena de 5 m</t>
  </si>
  <si>
    <t>Multímetro e Amperímetro digital do tipo alicate, Corrente AC 60 a 1000A, CAT IV</t>
  </si>
  <si>
    <t>Detector de tensão de 90V a 1000V</t>
  </si>
  <si>
    <t>Alicate de corte lateral de 6"</t>
  </si>
  <si>
    <t>Chave de teste</t>
  </si>
  <si>
    <t>Jogo de chave de fenda e Philips com cabo isolado com 6 peças</t>
  </si>
  <si>
    <t>Escada dobrável de 8 degraus em alumínio</t>
  </si>
  <si>
    <t>Cinto Cinturão Bolsa Para Ferramentas Pedreiro Eletricista Carpinteiro Marceneiro</t>
  </si>
  <si>
    <t xml:space="preserve">TABELA 18: RELAÇÃO DE FERRAMENTAS - MARCENEIRO </t>
  </si>
  <si>
    <t>Alicate rebitador profissional de 10,5" com quatro pontas.</t>
  </si>
  <si>
    <t>Martelo de unha de 23mm com cabo em madeira</t>
  </si>
  <si>
    <t>Jogo de chaves de fenda e Philips com 8 peças</t>
  </si>
  <si>
    <t>Jogo de chaves combinadas com 12 peças</t>
  </si>
  <si>
    <t>Parafusadeira e furadeira à bateria 12v, impacto bivolt com jogo 74 peças e maleta</t>
  </si>
  <si>
    <t>Alicate universal de 8"</t>
  </si>
  <si>
    <t>Jogo de formão 4 peças com cabo de madeira</t>
  </si>
  <si>
    <t>VALOR FERRAMENTAS/EQUIPAMENTOS POR EMPREGADO</t>
  </si>
  <si>
    <t xml:space="preserve">TABELA 19: RELAÇÃO DE FERRAMENTAS - BOMBEIRO HIDRÁULICO </t>
  </si>
  <si>
    <t>Arco de serra padrão com cabo emborrachado com uma serra</t>
  </si>
  <si>
    <t>Martelo bola 300g cabo de madeira</t>
  </si>
  <si>
    <t>Chave grifo 12" para turbos</t>
  </si>
  <si>
    <t>Alicate de bomba d' água de 12"</t>
  </si>
  <si>
    <t>VALOR DO RELÓGIO DE PONTO POR EMPREGADO - GRUPO 2</t>
  </si>
  <si>
    <t>VALOR MENSAL POR EMPREGADO TABELA 26 - USO COMUM - G2</t>
  </si>
  <si>
    <t xml:space="preserve">TABELA 20: RELAÇÃO DE FERRAMENTAS - TÉCNICO EM MECÂNICA </t>
  </si>
  <si>
    <t xml:space="preserve">TOTAL MENSAL </t>
  </si>
  <si>
    <t>TABELA 21: RELAÇÃO DE FERRAMENTAS - AUXILIAR TÉCNICO EM ELETRÔNICA</t>
  </si>
  <si>
    <t>Multímetro digital profissional</t>
  </si>
  <si>
    <t xml:space="preserve">Chave de teste </t>
  </si>
  <si>
    <t>Jogo Chave Torx Aço Tipo L C/ 9 Peças T10 A T50 Suporte Top</t>
  </si>
  <si>
    <t>Alicate de Bico Meia-Cana Curvo 6"</t>
  </si>
  <si>
    <t>Soldador Elétrico Profissional 60W 220V Ponta Fina</t>
  </si>
  <si>
    <t>Alicate Decapar Fios de 0,75 a 6mm²</t>
  </si>
  <si>
    <t>Alicate de Bico Meia-Cana Reto 6"</t>
  </si>
  <si>
    <t xml:space="preserve">QUANTITATIVOS DE FERRAMENTAS E EQUIPAMENTOS PARA USO COMUM </t>
  </si>
  <si>
    <t>TABELA 22: RELAÇÃO DE FERRAMENTAS E EQUIPAMENTOS (USO COMUM) - CAMPUS MINISTRO PETRÔNIO PORTELLA - TERESINA</t>
  </si>
  <si>
    <t>ENTREGA IMEDIATA</t>
  </si>
  <si>
    <t>Serra circular elétrica professional 184mm 1500W</t>
  </si>
  <si>
    <t>Carrinho de mão aço capacidade 50 a 60L</t>
  </si>
  <si>
    <t>Cone para sinalização. Pvc abobora/bran 75 cm</t>
  </si>
  <si>
    <t>Corda poliamida 12,0mm - peça 100m.Para uso de amarração de cargas e fardos.</t>
  </si>
  <si>
    <t xml:space="preserve">Enxada estreita com cabo </t>
  </si>
  <si>
    <t>Furadeira de impacto industrial 800W grande recarregável, bivolt, luz led, Consumo de luz ininterrupta maior ou igual a 20 horas</t>
  </si>
  <si>
    <t>Jogo de broca de videa para concreto de 3 a 12 mm com 8 peças</t>
  </si>
  <si>
    <t>Jogo de Brocas Aço Rápido hss de 1,0 a 13 mm com 25 peças</t>
  </si>
  <si>
    <t>Jogo de chaves aleen, cromo-vanádio, 2 a 10mm, corpo em “L”</t>
  </si>
  <si>
    <t>Jogo de chaves combinadas, cromovanádio, com catraca, 6 a 32mm</t>
  </si>
  <si>
    <t>Jogo de chaves fixas de boca 6x7, 8x9, 10x11, 12x13, 14x15,16x17, 18x19 e 20x22 mm</t>
  </si>
  <si>
    <t>Kit 4 Serra Copo Diamantada 25/30/40/50mm Porcelanato Parede</t>
  </si>
  <si>
    <t>Kit de disco de corte para madeira  4.3/8 polegadas - 5 peças</t>
  </si>
  <si>
    <t>Kit de discos de corte para ferro 1.1/2" – 5 unidades</t>
  </si>
  <si>
    <t>Lixadeira elétrica angular 5” – 2200W – 5000 RPM – 220 V</t>
  </si>
  <si>
    <t>Mangueira cristal para nível, lisa, pvc transparente 3/8 x 1,5mm - 20m</t>
  </si>
  <si>
    <t>Desentupidora elétrica 40m 40-12mm 390w Desentupir Esgoto</t>
  </si>
  <si>
    <t>Martelo Rompedor 1500 Watts, 6 velocidades, 220V, Força de impacto: 25J</t>
  </si>
  <si>
    <t>Nível de bolha de mão em alumínio, 3 bolhas 30 cm</t>
  </si>
  <si>
    <t>Picareta estreita cabo de madeira 90cm</t>
  </si>
  <si>
    <t>Serra 12" (do arco de serra)</t>
  </si>
  <si>
    <t>Escada Tesoura Extensível Fibra de Vidro 6 Degraus Fechada e 10 Aberta</t>
  </si>
  <si>
    <t xml:space="preserve">TABELA 23-A: RELAÇÃO DE FERRAMENTAS -  ELETRICISTA </t>
  </si>
  <si>
    <t>COMUM A TODOS OS CARGOS - GRUPO 2 - PICOS</t>
  </si>
  <si>
    <t>EMPREGADOS - GRUPO 2</t>
  </si>
  <si>
    <t xml:space="preserve">TABELA 24: RELAÇÃO DE FERRAMENTAS - MARCENEIRO </t>
  </si>
  <si>
    <t xml:space="preserve">TABELA 25: RELAÇÃO DE FERRAMENTAS - BOMBEIRO HIDRÁULICO </t>
  </si>
  <si>
    <t>TABELA 26: RELAÇÃO DE FERRAMENTAS E EQUIPAMENTOS (USO COMUM) - CAMPUS SEN. HELVÍDIO NUNES DE BARROS - PICOS</t>
  </si>
  <si>
    <t/>
  </si>
  <si>
    <t>Jogo de chaves combinadas, cromo-vanádio, com catraca, 6 a 32mm</t>
  </si>
  <si>
    <t xml:space="preserve">Pá de bico com cabo de madeira </t>
  </si>
  <si>
    <t>EMPREGADOS-GRUPO 2</t>
  </si>
  <si>
    <t xml:space="preserve">TOTAL POR EMPREGADO </t>
  </si>
</sst>
</file>

<file path=xl/styles.xml><?xml version="1.0" encoding="utf-8"?>
<styleSheet xmlns="http://schemas.openxmlformats.org/spreadsheetml/2006/main" xmlns:mc="http://schemas.openxmlformats.org/markup-compatibility/2006" xmlns:xr9="http://schemas.microsoft.com/office/spreadsheetml/2016/revision9" mc:Ignorable="xr9">
  <numFmts count="17">
    <numFmt numFmtId="176" formatCode="_-* #,##0.00_-;\-* #,##0.00_-;_-* &quot;-&quot;??_-;_-@_-"/>
    <numFmt numFmtId="177" formatCode="&quot; R$ &quot;* #,##0.00\ ;&quot;-R$ &quot;* #,##0.00\ ;&quot; R$ &quot;* \-#\ ;@\ "/>
    <numFmt numFmtId="178" formatCode="_-* #,##0_-;\-* #,##0_-;_-* &quot;-&quot;_-;_-@_-"/>
    <numFmt numFmtId="179" formatCode="_-&quot;R$&quot;\ * #,##0_-;\-&quot;R$&quot;\ * #,##0_-;_-&quot;R$&quot;\ * &quot;-&quot;_-;_-@_-"/>
    <numFmt numFmtId="180" formatCode="[$R$-416]\ #,##0.00;[Red]\-[$R$-416]\ #,##0.00"/>
    <numFmt numFmtId="181" formatCode="[$R$-416]\ #,##0.00"/>
    <numFmt numFmtId="182" formatCode="&quot;R$ &quot;#,##0.00\ ;[Red]&quot;(R$ &quot;#,##0.00\)"/>
    <numFmt numFmtId="183" formatCode="_-&quot;R$&quot;\ * #,##0.00_-;\-&quot;R$&quot;\ * #,##0.00_-;_-&quot;R$&quot;\ * &quot;-&quot;??_-;_-@_-"/>
    <numFmt numFmtId="184" formatCode="&quot;R$&quot;\ #,##0.00_);[Red]\(&quot;R$&quot;\ #,###.00\)"/>
    <numFmt numFmtId="185" formatCode="&quot; R$ &quot;* #,##0.00\ ;&quot;-R$ &quot;* #,##0.00\ ;&quot; R$ &quot;* \-#\ ;@"/>
    <numFmt numFmtId="186" formatCode="d/m/yyyy"/>
    <numFmt numFmtId="187" formatCode="&quot;R$ &quot;#,##0.00\ ;[Red]&quot;(R$ &quot;#,###.00\)"/>
    <numFmt numFmtId="188" formatCode="0.00\ ;[Red]\(0.00\)"/>
    <numFmt numFmtId="189" formatCode="0.000000\ "/>
    <numFmt numFmtId="190" formatCode="0.00000%"/>
    <numFmt numFmtId="191" formatCode="0.000000000\ "/>
    <numFmt numFmtId="192" formatCode="0.0000000\ "/>
  </numFmts>
  <fonts count="61">
    <font>
      <sz val="11"/>
      <color rgb="FF000000"/>
      <name val="Calibri"/>
      <charset val="1"/>
    </font>
    <font>
      <sz val="11"/>
      <color rgb="FF000000"/>
      <name val="Arial"/>
      <charset val="1"/>
    </font>
    <font>
      <sz val="9"/>
      <color rgb="FF000000"/>
      <name val="Arial"/>
      <charset val="1"/>
    </font>
    <font>
      <b/>
      <sz val="11"/>
      <color rgb="FF000000"/>
      <name val="Arial"/>
      <charset val="1"/>
    </font>
    <font>
      <b/>
      <sz val="9"/>
      <color rgb="FF000000"/>
      <name val="Arial"/>
      <charset val="134"/>
    </font>
    <font>
      <sz val="9"/>
      <color rgb="FF000000"/>
      <name val="Arial"/>
      <charset val="134"/>
    </font>
    <font>
      <sz val="9"/>
      <name val="Arial"/>
      <charset val="134"/>
    </font>
    <font>
      <b/>
      <sz val="10"/>
      <color rgb="FF000000"/>
      <name val="Arial"/>
      <charset val="134"/>
    </font>
    <font>
      <b/>
      <sz val="9"/>
      <name val="Arial"/>
      <charset val="134"/>
    </font>
    <font>
      <sz val="11"/>
      <color rgb="FF000000"/>
      <name val="Arial"/>
      <charset val="134"/>
    </font>
    <font>
      <b/>
      <sz val="9"/>
      <color theme="1"/>
      <name val="Arial"/>
      <charset val="134"/>
    </font>
    <font>
      <strike/>
      <sz val="9"/>
      <color rgb="FF000000"/>
      <name val="Arial"/>
      <charset val="1"/>
    </font>
    <font>
      <b/>
      <sz val="10"/>
      <color theme="1"/>
      <name val="Arial"/>
      <charset val="134"/>
    </font>
    <font>
      <sz val="9"/>
      <color theme="1"/>
      <name val="Arial"/>
      <charset val="134"/>
    </font>
    <font>
      <b/>
      <sz val="9"/>
      <color rgb="FF000000"/>
      <name val="Arial"/>
      <charset val="1"/>
    </font>
    <font>
      <sz val="11"/>
      <name val="Arial"/>
      <charset val="1"/>
    </font>
    <font>
      <sz val="9"/>
      <name val="Calibri"/>
      <charset val="1"/>
    </font>
    <font>
      <sz val="11"/>
      <name val="Calibri"/>
      <charset val="1"/>
    </font>
    <font>
      <sz val="9"/>
      <name val="Arial"/>
      <charset val="1"/>
    </font>
    <font>
      <b/>
      <sz val="10"/>
      <name val="Arial"/>
      <charset val="1"/>
    </font>
    <font>
      <sz val="11"/>
      <name val="Arial"/>
      <charset val="134"/>
    </font>
    <font>
      <b/>
      <sz val="9"/>
      <name val="Calibri"/>
      <charset val="134"/>
    </font>
    <font>
      <b/>
      <sz val="9"/>
      <name val="Arial"/>
      <charset val="1"/>
    </font>
    <font>
      <sz val="9"/>
      <name val="Calibri"/>
      <charset val="134"/>
    </font>
    <font>
      <sz val="9"/>
      <name val="Aptos Narrow"/>
      <charset val="134"/>
      <scheme val="minor"/>
    </font>
    <font>
      <b/>
      <sz val="11"/>
      <name val="Arial"/>
      <charset val="1"/>
    </font>
    <font>
      <b/>
      <sz val="10"/>
      <color rgb="FF000000"/>
      <name val="Arial"/>
      <charset val="1"/>
    </font>
    <font>
      <sz val="10"/>
      <color rgb="FF000000"/>
      <name val="Arial"/>
      <charset val="1"/>
    </font>
    <font>
      <b/>
      <sz val="12"/>
      <color rgb="FF000000"/>
      <name val="Arial"/>
      <charset val="1"/>
    </font>
    <font>
      <b/>
      <sz val="10"/>
      <color rgb="FFFF0000"/>
      <name val="Arial"/>
      <charset val="1"/>
    </font>
    <font>
      <sz val="10"/>
      <color rgb="FFFF0000"/>
      <name val="Arial"/>
      <charset val="1"/>
    </font>
    <font>
      <sz val="10"/>
      <name val="Arial"/>
      <charset val="1"/>
    </font>
    <font>
      <b/>
      <sz val="8"/>
      <color rgb="FF000000"/>
      <name val="Arial"/>
      <charset val="1"/>
    </font>
    <font>
      <sz val="8"/>
      <color rgb="FF000000"/>
      <name val="Arial"/>
      <charset val="1"/>
    </font>
    <font>
      <sz val="8"/>
      <color rgb="FF000000"/>
      <name val="Calibri"/>
      <charset val="1"/>
    </font>
    <font>
      <sz val="8"/>
      <name val="Arial"/>
      <charset val="1"/>
    </font>
    <font>
      <sz val="8"/>
      <color rgb="FF000000"/>
      <name val="Calibri"/>
      <charset val="134"/>
    </font>
    <font>
      <sz val="10"/>
      <color rgb="FF000000"/>
      <name val="Calibri"/>
      <charset val="1"/>
    </font>
    <font>
      <b/>
      <sz val="8"/>
      <color rgb="FF000000"/>
      <name val="Calibri"/>
      <charset val="1"/>
    </font>
    <font>
      <sz val="10"/>
      <color theme="1"/>
      <name val="Aptos Narrow"/>
      <charset val="134"/>
      <scheme val="minor"/>
    </font>
    <font>
      <u/>
      <sz val="11"/>
      <color rgb="FF0000FF"/>
      <name val="Aptos Narrow"/>
      <charset val="0"/>
      <scheme val="minor"/>
    </font>
    <font>
      <u/>
      <sz val="11"/>
      <color rgb="FF800080"/>
      <name val="Aptos Narrow"/>
      <charset val="0"/>
      <scheme val="minor"/>
    </font>
    <font>
      <sz val="11"/>
      <color rgb="FFFF0000"/>
      <name val="Aptos Narrow"/>
      <charset val="0"/>
      <scheme val="minor"/>
    </font>
    <font>
      <b/>
      <sz val="18"/>
      <color theme="3"/>
      <name val="Aptos Narrow"/>
      <charset val="134"/>
      <scheme val="minor"/>
    </font>
    <font>
      <i/>
      <sz val="11"/>
      <color rgb="FF7F7F7F"/>
      <name val="Aptos Narrow"/>
      <charset val="0"/>
      <scheme val="minor"/>
    </font>
    <font>
      <b/>
      <sz val="15"/>
      <color theme="3"/>
      <name val="Aptos Narrow"/>
      <charset val="134"/>
      <scheme val="minor"/>
    </font>
    <font>
      <b/>
      <sz val="13"/>
      <color theme="3"/>
      <name val="Aptos Narrow"/>
      <charset val="134"/>
      <scheme val="minor"/>
    </font>
    <font>
      <b/>
      <sz val="11"/>
      <color theme="3"/>
      <name val="Aptos Narrow"/>
      <charset val="134"/>
      <scheme val="minor"/>
    </font>
    <font>
      <sz val="11"/>
      <color rgb="FF3F3F76"/>
      <name val="Aptos Narrow"/>
      <charset val="0"/>
      <scheme val="minor"/>
    </font>
    <font>
      <b/>
      <sz val="11"/>
      <color rgb="FF3F3F3F"/>
      <name val="Aptos Narrow"/>
      <charset val="0"/>
      <scheme val="minor"/>
    </font>
    <font>
      <b/>
      <sz val="11"/>
      <color rgb="FFFA7D00"/>
      <name val="Aptos Narrow"/>
      <charset val="0"/>
      <scheme val="minor"/>
    </font>
    <font>
      <b/>
      <sz val="11"/>
      <color rgb="FFFFFFFF"/>
      <name val="Aptos Narrow"/>
      <charset val="0"/>
      <scheme val="minor"/>
    </font>
    <font>
      <sz val="11"/>
      <color rgb="FFFA7D00"/>
      <name val="Aptos Narrow"/>
      <charset val="0"/>
      <scheme val="minor"/>
    </font>
    <font>
      <b/>
      <sz val="11"/>
      <color theme="1"/>
      <name val="Aptos Narrow"/>
      <charset val="0"/>
      <scheme val="minor"/>
    </font>
    <font>
      <sz val="11"/>
      <color rgb="FF006100"/>
      <name val="Aptos Narrow"/>
      <charset val="0"/>
      <scheme val="minor"/>
    </font>
    <font>
      <sz val="11"/>
      <color rgb="FF9C0006"/>
      <name val="Aptos Narrow"/>
      <charset val="0"/>
      <scheme val="minor"/>
    </font>
    <font>
      <sz val="11"/>
      <color rgb="FF9C6500"/>
      <name val="Aptos Narrow"/>
      <charset val="0"/>
      <scheme val="minor"/>
    </font>
    <font>
      <sz val="11"/>
      <color theme="0"/>
      <name val="Aptos Narrow"/>
      <charset val="0"/>
      <scheme val="minor"/>
    </font>
    <font>
      <sz val="11"/>
      <color theme="1"/>
      <name val="Aptos Narrow"/>
      <charset val="0"/>
      <scheme val="minor"/>
    </font>
    <font>
      <sz val="11"/>
      <color theme="1"/>
      <name val="Aptos Narrow"/>
      <charset val="134"/>
      <scheme val="minor"/>
    </font>
    <font>
      <sz val="11"/>
      <color rgb="FF000000"/>
      <name val="Calibri"/>
      <charset val="134"/>
    </font>
  </fonts>
  <fills count="53">
    <fill>
      <patternFill patternType="none"/>
    </fill>
    <fill>
      <patternFill patternType="gray125"/>
    </fill>
    <fill>
      <patternFill patternType="solid">
        <fgColor rgb="FFFFFF00"/>
        <bgColor rgb="FFFFFF00"/>
      </patternFill>
    </fill>
    <fill>
      <patternFill patternType="solid">
        <fgColor rgb="FFDEE6EF"/>
        <bgColor rgb="FFE2EFD9"/>
      </patternFill>
    </fill>
    <fill>
      <patternFill patternType="solid">
        <fgColor rgb="FFDDDDDD"/>
        <bgColor rgb="FFDDE8CB"/>
      </patternFill>
    </fill>
    <fill>
      <patternFill patternType="solid">
        <fgColor rgb="FFFFFFFF"/>
        <bgColor rgb="FFFFFFCC"/>
      </patternFill>
    </fill>
    <fill>
      <patternFill patternType="solid">
        <fgColor rgb="FFDDE8CB"/>
        <bgColor rgb="FFDDDDDD"/>
      </patternFill>
    </fill>
    <fill>
      <patternFill patternType="solid">
        <fgColor rgb="FFF8CBAD"/>
        <bgColor rgb="FFDDDDDD"/>
      </patternFill>
    </fill>
    <fill>
      <patternFill patternType="solid">
        <fgColor theme="3" tint="0.899960325937681"/>
        <bgColor indexed="64"/>
      </patternFill>
    </fill>
    <fill>
      <patternFill patternType="solid">
        <fgColor theme="7" tint="0.799920651875362"/>
        <bgColor rgb="FFFFFFCC"/>
      </patternFill>
    </fill>
    <fill>
      <patternFill patternType="solid">
        <fgColor theme="0" tint="-0.14996795556505"/>
        <bgColor rgb="FFFFFFCC"/>
      </patternFill>
    </fill>
    <fill>
      <patternFill patternType="solid">
        <fgColor theme="0"/>
        <bgColor indexed="64"/>
      </patternFill>
    </fill>
    <fill>
      <patternFill patternType="solid">
        <fgColor rgb="FFFFFF00"/>
        <bgColor rgb="FFE2EFD9"/>
      </patternFill>
    </fill>
    <fill>
      <patternFill patternType="solid">
        <fgColor theme="0"/>
        <bgColor rgb="FFFFFFCC"/>
      </patternFill>
    </fill>
    <fill>
      <patternFill patternType="solid">
        <fgColor theme="7" tint="0.799951170384838"/>
        <bgColor rgb="FFDDDDDD"/>
      </patternFill>
    </fill>
    <fill>
      <patternFill patternType="solid">
        <fgColor theme="7" tint="0.799951170384838"/>
        <bgColor rgb="FFFFFFCC"/>
      </patternFill>
    </fill>
    <fill>
      <patternFill patternType="solid">
        <fgColor rgb="FFE2EFD9"/>
        <bgColor rgb="FFE2F0D9"/>
      </patternFill>
    </fill>
    <fill>
      <patternFill patternType="solid">
        <fgColor rgb="FFE2F0D9"/>
        <bgColor rgb="FFE2EFD9"/>
      </patternFill>
    </fill>
    <fill>
      <patternFill patternType="solid">
        <fgColor rgb="FF8EAADB"/>
        <bgColor rgb="FF9CC3E5"/>
      </patternFill>
    </fill>
    <fill>
      <patternFill patternType="solid">
        <fgColor rgb="FFFFFFFF"/>
        <bgColor rgb="FFE2F0D9"/>
      </patternFill>
    </fill>
    <fill>
      <patternFill patternType="solid">
        <fgColor theme="0"/>
        <bgColor rgb="FFE2F0D9"/>
      </patternFill>
    </fill>
    <fill>
      <patternFill patternType="solid">
        <fgColor rgb="FF9CC3E5"/>
        <bgColor rgb="FF8EAADB"/>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hair">
        <color auto="1"/>
      </left>
      <right style="hair">
        <color auto="1"/>
      </right>
      <top/>
      <bottom style="hair">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hair">
        <color auto="1"/>
      </left>
      <right style="hair">
        <color auto="1"/>
      </right>
      <top style="hair">
        <color auto="1"/>
      </top>
      <bottom style="hair">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176" fontId="39" fillId="0" borderId="0" applyFont="0" applyFill="0" applyBorder="0" applyAlignment="0" applyProtection="0">
      <alignment vertical="center"/>
    </xf>
    <xf numFmtId="177" fontId="0" fillId="0" borderId="0" applyBorder="0" applyProtection="0"/>
    <xf numFmtId="9" fontId="39" fillId="0" borderId="0" applyFont="0" applyFill="0" applyBorder="0" applyAlignment="0" applyProtection="0">
      <alignment vertical="center"/>
    </xf>
    <xf numFmtId="178" fontId="39" fillId="0" borderId="0" applyFont="0" applyFill="0" applyBorder="0" applyAlignment="0" applyProtection="0">
      <alignment vertical="center"/>
    </xf>
    <xf numFmtId="179" fontId="39" fillId="0" borderId="0" applyFon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9" fillId="22" borderId="16" applyNumberFormat="0" applyFont="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17" applyNumberFormat="0" applyFill="0" applyAlignment="0" applyProtection="0">
      <alignment vertical="center"/>
    </xf>
    <xf numFmtId="0" fontId="46" fillId="0" borderId="17" applyNumberFormat="0" applyFill="0" applyAlignment="0" applyProtection="0">
      <alignment vertical="center"/>
    </xf>
    <xf numFmtId="0" fontId="47" fillId="0" borderId="18" applyNumberFormat="0" applyFill="0" applyAlignment="0" applyProtection="0">
      <alignment vertical="center"/>
    </xf>
    <xf numFmtId="0" fontId="47" fillId="0" borderId="0" applyNumberFormat="0" applyFill="0" applyBorder="0" applyAlignment="0" applyProtection="0">
      <alignment vertical="center"/>
    </xf>
    <xf numFmtId="0" fontId="48" fillId="23" borderId="19" applyNumberFormat="0" applyAlignment="0" applyProtection="0">
      <alignment vertical="center"/>
    </xf>
    <xf numFmtId="0" fontId="49" fillId="24" borderId="20" applyNumberFormat="0" applyAlignment="0" applyProtection="0">
      <alignment vertical="center"/>
    </xf>
    <xf numFmtId="0" fontId="50" fillId="24" borderId="19" applyNumberFormat="0" applyAlignment="0" applyProtection="0">
      <alignment vertical="center"/>
    </xf>
    <xf numFmtId="0" fontId="51" fillId="25" borderId="21" applyNumberFormat="0" applyAlignment="0" applyProtection="0">
      <alignment vertical="center"/>
    </xf>
    <xf numFmtId="0" fontId="52" fillId="0" borderId="22" applyNumberFormat="0" applyFill="0" applyAlignment="0" applyProtection="0">
      <alignment vertical="center"/>
    </xf>
    <xf numFmtId="0" fontId="53" fillId="0" borderId="23" applyNumberFormat="0" applyFill="0" applyAlignment="0" applyProtection="0">
      <alignment vertical="center"/>
    </xf>
    <xf numFmtId="0" fontId="54" fillId="26" borderId="0" applyNumberFormat="0" applyBorder="0" applyAlignment="0" applyProtection="0">
      <alignment vertical="center"/>
    </xf>
    <xf numFmtId="0" fontId="55" fillId="27" borderId="0" applyNumberFormat="0" applyBorder="0" applyAlignment="0" applyProtection="0">
      <alignment vertical="center"/>
    </xf>
    <xf numFmtId="0" fontId="56" fillId="28" borderId="0" applyNumberFormat="0" applyBorder="0" applyAlignment="0" applyProtection="0">
      <alignment vertical="center"/>
    </xf>
    <xf numFmtId="0" fontId="57" fillId="29" borderId="0" applyNumberFormat="0" applyBorder="0" applyAlignment="0" applyProtection="0">
      <alignment vertical="center"/>
    </xf>
    <xf numFmtId="0" fontId="58" fillId="30" borderId="0" applyNumberFormat="0" applyBorder="0" applyAlignment="0" applyProtection="0">
      <alignment vertical="center"/>
    </xf>
    <xf numFmtId="0" fontId="58" fillId="31" borderId="0" applyNumberFormat="0" applyBorder="0" applyAlignment="0" applyProtection="0">
      <alignment vertical="center"/>
    </xf>
    <xf numFmtId="0" fontId="57" fillId="32" borderId="0" applyNumberFormat="0" applyBorder="0" applyAlignment="0" applyProtection="0">
      <alignment vertical="center"/>
    </xf>
    <xf numFmtId="0" fontId="57" fillId="33" borderId="0" applyNumberFormat="0" applyBorder="0" applyAlignment="0" applyProtection="0">
      <alignment vertical="center"/>
    </xf>
    <xf numFmtId="0" fontId="58" fillId="34" borderId="0" applyNumberFormat="0" applyBorder="0" applyAlignment="0" applyProtection="0">
      <alignment vertical="center"/>
    </xf>
    <xf numFmtId="0" fontId="58" fillId="35" borderId="0" applyNumberFormat="0" applyBorder="0" applyAlignment="0" applyProtection="0">
      <alignment vertical="center"/>
    </xf>
    <xf numFmtId="0" fontId="57" fillId="36" borderId="0" applyNumberFormat="0" applyBorder="0" applyAlignment="0" applyProtection="0">
      <alignment vertical="center"/>
    </xf>
    <xf numFmtId="0" fontId="57" fillId="37" borderId="0" applyNumberFormat="0" applyBorder="0" applyAlignment="0" applyProtection="0">
      <alignment vertical="center"/>
    </xf>
    <xf numFmtId="0" fontId="58" fillId="38" borderId="0" applyNumberFormat="0" applyBorder="0" applyAlignment="0" applyProtection="0">
      <alignment vertical="center"/>
    </xf>
    <xf numFmtId="0" fontId="58" fillId="39" borderId="0" applyNumberFormat="0" applyBorder="0" applyAlignment="0" applyProtection="0">
      <alignment vertical="center"/>
    </xf>
    <xf numFmtId="0" fontId="57" fillId="40" borderId="0" applyNumberFormat="0" applyBorder="0" applyAlignment="0" applyProtection="0">
      <alignment vertical="center"/>
    </xf>
    <xf numFmtId="0" fontId="57" fillId="41" borderId="0" applyNumberFormat="0" applyBorder="0" applyAlignment="0" applyProtection="0">
      <alignment vertical="center"/>
    </xf>
    <xf numFmtId="0" fontId="58" fillId="42" borderId="0" applyNumberFormat="0" applyBorder="0" applyAlignment="0" applyProtection="0">
      <alignment vertical="center"/>
    </xf>
    <xf numFmtId="0" fontId="58" fillId="43" borderId="0" applyNumberFormat="0" applyBorder="0" applyAlignment="0" applyProtection="0">
      <alignment vertical="center"/>
    </xf>
    <xf numFmtId="0" fontId="57" fillId="44" borderId="0" applyNumberFormat="0" applyBorder="0" applyAlignment="0" applyProtection="0">
      <alignment vertical="center"/>
    </xf>
    <xf numFmtId="0" fontId="57" fillId="45" borderId="0" applyNumberFormat="0" applyBorder="0" applyAlignment="0" applyProtection="0">
      <alignment vertical="center"/>
    </xf>
    <xf numFmtId="0" fontId="58" fillId="46" borderId="0" applyNumberFormat="0" applyBorder="0" applyAlignment="0" applyProtection="0">
      <alignment vertical="center"/>
    </xf>
    <xf numFmtId="0" fontId="58" fillId="47" borderId="0" applyNumberFormat="0" applyBorder="0" applyAlignment="0" applyProtection="0">
      <alignment vertical="center"/>
    </xf>
    <xf numFmtId="0" fontId="57" fillId="48" borderId="0" applyNumberFormat="0" applyBorder="0" applyAlignment="0" applyProtection="0">
      <alignment vertical="center"/>
    </xf>
    <xf numFmtId="0" fontId="57" fillId="49" borderId="0" applyNumberFormat="0" applyBorder="0" applyAlignment="0" applyProtection="0">
      <alignment vertical="center"/>
    </xf>
    <xf numFmtId="0" fontId="58" fillId="50" borderId="0" applyNumberFormat="0" applyBorder="0" applyAlignment="0" applyProtection="0">
      <alignment vertical="center"/>
    </xf>
    <xf numFmtId="0" fontId="58" fillId="51" borderId="0" applyNumberFormat="0" applyBorder="0" applyAlignment="0" applyProtection="0">
      <alignment vertical="center"/>
    </xf>
    <xf numFmtId="0" fontId="57" fillId="52" borderId="0" applyNumberFormat="0" applyBorder="0" applyAlignment="0" applyProtection="0">
      <alignment vertical="center"/>
    </xf>
    <xf numFmtId="0" fontId="59" fillId="0" borderId="0"/>
    <xf numFmtId="0" fontId="60" fillId="0" borderId="0"/>
  </cellStyleXfs>
  <cellXfs count="271">
    <xf numFmtId="0" fontId="0" fillId="0" borderId="0" xfId="0"/>
    <xf numFmtId="0" fontId="1" fillId="0" borderId="0" xfId="0" applyFont="1"/>
    <xf numFmtId="0" fontId="2" fillId="0" borderId="0" xfId="0" applyFont="1"/>
    <xf numFmtId="0" fontId="3" fillId="2" borderId="1" xfId="0" applyFont="1" applyFill="1" applyBorder="1" applyAlignment="1">
      <alignment horizontal="center" vertical="center" wrapText="1"/>
    </xf>
    <xf numFmtId="0" fontId="3" fillId="2" borderId="0" xfId="0" applyFont="1" applyFill="1" applyAlignment="1">
      <alignment horizontal="center" vertical="center" wrapText="1"/>
    </xf>
    <xf numFmtId="0" fontId="3" fillId="3" borderId="1" xfId="0" applyFont="1" applyFill="1" applyBorder="1" applyAlignment="1">
      <alignment horizontal="center" vertical="center" wrapText="1"/>
    </xf>
    <xf numFmtId="0" fontId="3" fillId="3" borderId="0" xfId="0" applyFont="1" applyFill="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180" fontId="6" fillId="0" borderId="0" xfId="0" applyNumberFormat="1" applyFont="1" applyAlignment="1">
      <alignment horizontal="center" vertical="center"/>
    </xf>
    <xf numFmtId="181" fontId="6" fillId="0" borderId="0" xfId="0" applyNumberFormat="1" applyFont="1" applyAlignment="1">
      <alignment horizontal="center" vertical="center" wrapText="1"/>
    </xf>
    <xf numFmtId="0" fontId="7" fillId="4"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xf>
    <xf numFmtId="0" fontId="4" fillId="4" borderId="3"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4" fillId="5" borderId="2" xfId="0" applyFont="1" applyFill="1" applyBorder="1" applyAlignment="1">
      <alignment horizontal="center" vertical="center"/>
    </xf>
    <xf numFmtId="0" fontId="6" fillId="0" borderId="2" xfId="0" applyFont="1" applyBorder="1" applyAlignment="1">
      <alignment vertical="top" wrapText="1"/>
    </xf>
    <xf numFmtId="0" fontId="2" fillId="5" borderId="2" xfId="0" applyFont="1" applyFill="1" applyBorder="1" applyAlignment="1">
      <alignment horizontal="center" vertical="center" wrapText="1"/>
    </xf>
    <xf numFmtId="0" fontId="5" fillId="5" borderId="2" xfId="0" applyFont="1" applyFill="1" applyBorder="1" applyAlignment="1">
      <alignment horizontal="center" vertical="center"/>
    </xf>
    <xf numFmtId="180" fontId="6" fillId="6" borderId="2" xfId="0" applyNumberFormat="1" applyFont="1" applyFill="1" applyBorder="1" applyAlignment="1">
      <alignment horizontal="center" vertical="center"/>
    </xf>
    <xf numFmtId="181" fontId="6" fillId="6" borderId="2" xfId="0" applyNumberFormat="1" applyFont="1" applyFill="1" applyBorder="1" applyAlignment="1">
      <alignment horizontal="center" vertical="center" wrapText="1"/>
    </xf>
    <xf numFmtId="0" fontId="5" fillId="0" borderId="2" xfId="0" applyFont="1" applyBorder="1" applyAlignment="1">
      <alignment horizontal="left" wrapText="1"/>
    </xf>
    <xf numFmtId="0" fontId="5" fillId="5" borderId="2" xfId="0" applyFont="1" applyFill="1" applyBorder="1" applyAlignment="1">
      <alignment horizontal="center" vertical="center" wrapText="1"/>
    </xf>
    <xf numFmtId="180" fontId="6" fillId="6" borderId="0" xfId="0" applyNumberFormat="1" applyFont="1" applyFill="1" applyAlignment="1">
      <alignment horizontal="center" vertical="center"/>
    </xf>
    <xf numFmtId="0" fontId="4" fillId="0" borderId="2" xfId="0" applyFont="1" applyBorder="1" applyAlignment="1">
      <alignment horizontal="center" vertical="center"/>
    </xf>
    <xf numFmtId="180" fontId="6" fillId="6" borderId="4" xfId="0" applyNumberFormat="1" applyFont="1" applyFill="1" applyBorder="1" applyAlignment="1">
      <alignment horizontal="center" vertical="center"/>
    </xf>
    <xf numFmtId="181" fontId="6" fillId="7" borderId="2" xfId="0" applyNumberFormat="1" applyFont="1" applyFill="1" applyBorder="1" applyAlignment="1">
      <alignment horizontal="center" vertical="center" wrapText="1"/>
    </xf>
    <xf numFmtId="0" fontId="5" fillId="0" borderId="2" xfId="0" applyFont="1" applyBorder="1" applyAlignment="1">
      <alignment vertical="top" wrapText="1"/>
    </xf>
    <xf numFmtId="0" fontId="4" fillId="4" borderId="2" xfId="0" applyFont="1" applyFill="1" applyBorder="1" applyAlignment="1">
      <alignment horizontal="center" vertical="center"/>
    </xf>
    <xf numFmtId="0" fontId="5" fillId="0" borderId="2" xfId="0" applyFont="1" applyBorder="1" applyAlignment="1">
      <alignment horizontal="center" vertical="center"/>
    </xf>
    <xf numFmtId="0" fontId="4" fillId="8" borderId="2" xfId="0" applyFont="1" applyFill="1" applyBorder="1" applyAlignment="1">
      <alignment horizontal="center" vertical="center"/>
    </xf>
    <xf numFmtId="0" fontId="4" fillId="0" borderId="0" xfId="0" applyFont="1" applyAlignment="1">
      <alignment horizontal="center" vertical="center"/>
    </xf>
    <xf numFmtId="0" fontId="5" fillId="0" borderId="5" xfId="0" applyFont="1" applyBorder="1" applyAlignment="1">
      <alignment vertical="top" wrapText="1"/>
    </xf>
    <xf numFmtId="0" fontId="2" fillId="5" borderId="5" xfId="0" applyFont="1" applyFill="1" applyBorder="1" applyAlignment="1">
      <alignment horizontal="center" vertical="center" wrapText="1"/>
    </xf>
    <xf numFmtId="0" fontId="5" fillId="5" borderId="5" xfId="0" applyFont="1" applyFill="1" applyBorder="1" applyAlignment="1">
      <alignment horizontal="center" vertical="center"/>
    </xf>
    <xf numFmtId="181" fontId="6" fillId="6" borderId="5" xfId="0" applyNumberFormat="1" applyFont="1" applyFill="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xf>
    <xf numFmtId="181" fontId="6" fillId="6" borderId="2" xfId="0" applyNumberFormat="1" applyFont="1" applyFill="1" applyBorder="1" applyAlignment="1">
      <alignment horizontal="center" vertical="center"/>
    </xf>
    <xf numFmtId="0" fontId="9" fillId="0" borderId="0" xfId="0" applyFont="1"/>
    <xf numFmtId="9" fontId="8" fillId="0" borderId="0" xfId="3" applyFont="1" applyFill="1" applyBorder="1" applyAlignment="1">
      <alignment horizontal="center" vertical="center" wrapText="1"/>
    </xf>
    <xf numFmtId="182" fontId="4" fillId="0" borderId="0" xfId="0" applyNumberFormat="1" applyFont="1" applyAlignment="1">
      <alignment horizontal="center" vertical="center"/>
    </xf>
    <xf numFmtId="0" fontId="10" fillId="4" borderId="3" xfId="0" applyFont="1" applyFill="1" applyBorder="1" applyAlignment="1">
      <alignment horizontal="center" vertical="center" wrapText="1"/>
    </xf>
    <xf numFmtId="182" fontId="4" fillId="9" borderId="2" xfId="0" applyNumberFormat="1" applyFont="1" applyFill="1" applyBorder="1" applyAlignment="1">
      <alignment horizontal="center" vertical="center"/>
    </xf>
    <xf numFmtId="180" fontId="4" fillId="5" borderId="2" xfId="0" applyNumberFormat="1" applyFont="1" applyFill="1" applyBorder="1" applyAlignment="1">
      <alignment horizontal="center" vertical="center"/>
    </xf>
    <xf numFmtId="0" fontId="2" fillId="0" borderId="2" xfId="0" applyFont="1" applyBorder="1"/>
    <xf numFmtId="183" fontId="2" fillId="0" borderId="2" xfId="0" applyNumberFormat="1" applyFont="1" applyBorder="1"/>
    <xf numFmtId="180" fontId="4" fillId="10" borderId="2" xfId="0" applyNumberFormat="1" applyFont="1" applyFill="1" applyBorder="1" applyAlignment="1">
      <alignment horizontal="center" vertical="center"/>
    </xf>
    <xf numFmtId="180" fontId="5" fillId="0" borderId="2" xfId="0" applyNumberFormat="1" applyFont="1" applyBorder="1" applyAlignment="1">
      <alignment horizontal="center" vertical="center"/>
    </xf>
    <xf numFmtId="180" fontId="4" fillId="8" borderId="2" xfId="0" applyNumberFormat="1" applyFont="1" applyFill="1" applyBorder="1" applyAlignment="1">
      <alignment horizontal="center" vertical="center"/>
    </xf>
    <xf numFmtId="180" fontId="4" fillId="0" borderId="0" xfId="0" applyNumberFormat="1" applyFont="1" applyAlignment="1">
      <alignment horizontal="center" vertical="center"/>
    </xf>
    <xf numFmtId="182" fontId="4" fillId="9" borderId="5" xfId="0" applyNumberFormat="1" applyFont="1" applyFill="1" applyBorder="1" applyAlignment="1">
      <alignment horizontal="center" vertical="center"/>
    </xf>
    <xf numFmtId="180" fontId="4" fillId="5" borderId="5" xfId="0" applyNumberFormat="1" applyFont="1" applyFill="1" applyBorder="1" applyAlignment="1">
      <alignment horizontal="center" vertical="center"/>
    </xf>
    <xf numFmtId="0" fontId="2" fillId="0" borderId="5" xfId="0" applyFont="1" applyBorder="1"/>
    <xf numFmtId="183" fontId="2" fillId="0" borderId="5" xfId="0" applyNumberFormat="1" applyFont="1" applyBorder="1"/>
    <xf numFmtId="180" fontId="4" fillId="4" borderId="2" xfId="0" applyNumberFormat="1" applyFont="1" applyFill="1" applyBorder="1" applyAlignment="1">
      <alignment horizontal="center" vertical="center"/>
    </xf>
    <xf numFmtId="0" fontId="5" fillId="0" borderId="8" xfId="0" applyFont="1" applyBorder="1" applyAlignment="1">
      <alignment horizontal="center" vertical="center"/>
    </xf>
    <xf numFmtId="0" fontId="11" fillId="0" borderId="0" xfId="0" applyFont="1"/>
    <xf numFmtId="0" fontId="10" fillId="4" borderId="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5" fillId="0" borderId="2" xfId="0" applyFont="1" applyBorder="1" applyAlignment="1">
      <alignment horizontal="center" wrapText="1"/>
    </xf>
    <xf numFmtId="184" fontId="13" fillId="0" borderId="9" xfId="50" applyNumberFormat="1" applyFont="1" applyBorder="1" applyAlignment="1">
      <alignment horizontal="center"/>
    </xf>
    <xf numFmtId="0" fontId="5" fillId="0" borderId="2" xfId="0" applyFont="1" applyBorder="1"/>
    <xf numFmtId="183" fontId="5" fillId="0" borderId="2" xfId="2" applyNumberFormat="1" applyFont="1" applyBorder="1"/>
    <xf numFmtId="0" fontId="4" fillId="5" borderId="6" xfId="0" applyFont="1" applyFill="1" applyBorder="1" applyAlignment="1">
      <alignment horizontal="center" vertical="center"/>
    </xf>
    <xf numFmtId="0" fontId="4" fillId="5" borderId="7" xfId="0" applyFont="1" applyFill="1" applyBorder="1" applyAlignment="1">
      <alignment horizontal="center" vertical="center"/>
    </xf>
    <xf numFmtId="0" fontId="4" fillId="5" borderId="8" xfId="0" applyFont="1" applyFill="1" applyBorder="1" applyAlignment="1">
      <alignment horizontal="center" vertical="center"/>
    </xf>
    <xf numFmtId="183" fontId="5" fillId="0" borderId="2" xfId="0" applyNumberFormat="1" applyFont="1" applyBorder="1"/>
    <xf numFmtId="183" fontId="4" fillId="0" borderId="2" xfId="0" applyNumberFormat="1" applyFont="1" applyBorder="1"/>
    <xf numFmtId="0" fontId="13" fillId="11" borderId="2" xfId="0" applyFont="1" applyFill="1" applyBorder="1" applyAlignment="1">
      <alignment vertical="top" wrapText="1"/>
    </xf>
    <xf numFmtId="0" fontId="13" fillId="0" borderId="2" xfId="0" applyFont="1" applyBorder="1" applyAlignment="1">
      <alignment vertical="top" wrapText="1"/>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4" borderId="8" xfId="0" applyFont="1" applyFill="1" applyBorder="1" applyAlignment="1">
      <alignment horizontal="center" vertical="center"/>
    </xf>
    <xf numFmtId="0" fontId="4" fillId="0" borderId="8" xfId="0" applyFont="1" applyBorder="1" applyAlignment="1">
      <alignment horizontal="center" vertical="center"/>
    </xf>
    <xf numFmtId="0" fontId="9" fillId="0" borderId="2" xfId="0" applyFont="1" applyBorder="1"/>
    <xf numFmtId="0" fontId="4" fillId="0" borderId="8" xfId="0" applyFont="1" applyBorder="1" applyAlignment="1">
      <alignment horizontal="center" wrapText="1"/>
    </xf>
    <xf numFmtId="180" fontId="14" fillId="0" borderId="2" xfId="0" applyNumberFormat="1" applyFont="1" applyBorder="1"/>
    <xf numFmtId="0" fontId="15" fillId="0" borderId="0" xfId="0" applyFont="1"/>
    <xf numFmtId="0" fontId="16" fillId="0" borderId="0" xfId="0" applyFont="1"/>
    <xf numFmtId="0" fontId="17" fillId="0" borderId="0" xfId="0" applyFont="1"/>
    <xf numFmtId="0" fontId="18" fillId="0" borderId="0" xfId="0" applyFont="1"/>
    <xf numFmtId="0" fontId="19" fillId="2" borderId="1"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3" borderId="1" xfId="0" applyFont="1" applyFill="1" applyBorder="1" applyAlignment="1">
      <alignment horizontal="center" vertical="center" wrapText="1"/>
    </xf>
    <xf numFmtId="0" fontId="19" fillId="3" borderId="0" xfId="0" applyFont="1" applyFill="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xf>
    <xf numFmtId="0" fontId="8" fillId="5" borderId="2" xfId="0" applyFont="1" applyFill="1" applyBorder="1" applyAlignment="1">
      <alignment horizontal="center" vertical="center"/>
    </xf>
    <xf numFmtId="0" fontId="18" fillId="5" borderId="2" xfId="0" applyFont="1" applyFill="1" applyBorder="1" applyAlignment="1">
      <alignment horizontal="center" vertical="center" wrapText="1"/>
    </xf>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8" fillId="0" borderId="2" xfId="0" applyFont="1" applyBorder="1" applyAlignment="1">
      <alignment horizontal="center" vertical="center"/>
    </xf>
    <xf numFmtId="0" fontId="8" fillId="4" borderId="5"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1" xfId="0" applyFont="1" applyFill="1" applyBorder="1" applyAlignment="1">
      <alignment horizontal="center" vertical="center"/>
    </xf>
    <xf numFmtId="0" fontId="6" fillId="0" borderId="2" xfId="0" applyFont="1" applyBorder="1" applyAlignment="1">
      <alignment horizontal="center" vertical="center"/>
    </xf>
    <xf numFmtId="0" fontId="8" fillId="8" borderId="2" xfId="0" applyFont="1" applyFill="1" applyBorder="1" applyAlignment="1">
      <alignment horizontal="center" vertical="center"/>
    </xf>
    <xf numFmtId="0" fontId="6" fillId="0" borderId="2" xfId="0" applyFont="1" applyBorder="1" applyAlignment="1">
      <alignment horizontal="left" wrapText="1"/>
    </xf>
    <xf numFmtId="0" fontId="8" fillId="4" borderId="2" xfId="0" applyFont="1" applyFill="1" applyBorder="1" applyAlignment="1">
      <alignment horizontal="center" vertical="center"/>
    </xf>
    <xf numFmtId="0" fontId="8" fillId="0" borderId="0" xfId="0" applyFont="1" applyAlignment="1">
      <alignment horizontal="center" vertical="center"/>
    </xf>
    <xf numFmtId="0" fontId="6" fillId="0" borderId="5" xfId="0" applyFont="1" applyBorder="1" applyAlignment="1">
      <alignment vertical="top" wrapText="1"/>
    </xf>
    <xf numFmtId="0" fontId="18" fillId="5" borderId="5" xfId="0" applyFont="1" applyFill="1" applyBorder="1" applyAlignment="1">
      <alignment horizontal="center" vertical="center" wrapText="1"/>
    </xf>
    <xf numFmtId="0" fontId="6" fillId="5" borderId="5" xfId="0" applyFont="1" applyFill="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Alignment="1">
      <alignment horizontal="center" vertical="center"/>
    </xf>
    <xf numFmtId="0" fontId="20" fillId="0" borderId="0" xfId="0" applyFont="1"/>
    <xf numFmtId="182" fontId="8" fillId="5" borderId="2" xfId="0" applyNumberFormat="1" applyFont="1" applyFill="1" applyBorder="1" applyAlignment="1">
      <alignment horizontal="center" vertical="center"/>
    </xf>
    <xf numFmtId="180" fontId="8" fillId="5" borderId="2" xfId="0" applyNumberFormat="1" applyFont="1" applyFill="1" applyBorder="1" applyAlignment="1">
      <alignment horizontal="center" vertical="center"/>
    </xf>
    <xf numFmtId="0" fontId="18" fillId="0" borderId="2" xfId="0" applyFont="1" applyBorder="1"/>
    <xf numFmtId="183" fontId="18" fillId="0" borderId="2" xfId="0" applyNumberFormat="1" applyFont="1" applyBorder="1"/>
    <xf numFmtId="0" fontId="8" fillId="4" borderId="12" xfId="0" applyFont="1" applyFill="1" applyBorder="1" applyAlignment="1">
      <alignment horizontal="center" vertical="center"/>
    </xf>
    <xf numFmtId="180" fontId="8" fillId="4" borderId="2" xfId="0" applyNumberFormat="1" applyFont="1" applyFill="1" applyBorder="1" applyAlignment="1">
      <alignment horizontal="center" vertical="center"/>
    </xf>
    <xf numFmtId="180" fontId="6" fillId="0" borderId="2" xfId="0" applyNumberFormat="1" applyFont="1" applyBorder="1" applyAlignment="1">
      <alignment horizontal="center" vertical="center"/>
    </xf>
    <xf numFmtId="180" fontId="8" fillId="8" borderId="2" xfId="0" applyNumberFormat="1" applyFont="1" applyFill="1" applyBorder="1" applyAlignment="1">
      <alignment horizontal="center" vertical="center"/>
    </xf>
    <xf numFmtId="182" fontId="8" fillId="9" borderId="2" xfId="0" applyNumberFormat="1" applyFont="1" applyFill="1" applyBorder="1" applyAlignment="1">
      <alignment horizontal="center" vertical="center"/>
    </xf>
    <xf numFmtId="180" fontId="8" fillId="10" borderId="2" xfId="0" applyNumberFormat="1" applyFont="1" applyFill="1" applyBorder="1" applyAlignment="1">
      <alignment horizontal="center" vertical="center"/>
    </xf>
    <xf numFmtId="180" fontId="8" fillId="0" borderId="0" xfId="0" applyNumberFormat="1" applyFont="1" applyAlignment="1">
      <alignment horizontal="center" vertical="center"/>
    </xf>
    <xf numFmtId="182" fontId="8" fillId="9" borderId="5" xfId="0" applyNumberFormat="1" applyFont="1" applyFill="1" applyBorder="1" applyAlignment="1">
      <alignment horizontal="center" vertical="center"/>
    </xf>
    <xf numFmtId="180" fontId="8" fillId="5" borderId="5" xfId="0" applyNumberFormat="1" applyFont="1" applyFill="1" applyBorder="1" applyAlignment="1">
      <alignment horizontal="center" vertical="center"/>
    </xf>
    <xf numFmtId="0" fontId="18" fillId="0" borderId="5" xfId="0" applyFont="1" applyBorder="1"/>
    <xf numFmtId="183" fontId="18" fillId="0" borderId="5" xfId="0" applyNumberFormat="1" applyFont="1" applyBorder="1"/>
    <xf numFmtId="0" fontId="6" fillId="0" borderId="8" xfId="0" applyFont="1" applyBorder="1" applyAlignment="1">
      <alignment horizontal="center" vertical="center"/>
    </xf>
    <xf numFmtId="0" fontId="6" fillId="0" borderId="2" xfId="0" applyFont="1" applyBorder="1" applyAlignment="1">
      <alignment vertical="center" wrapText="1"/>
    </xf>
    <xf numFmtId="184" fontId="6" fillId="0" borderId="9" xfId="50" applyNumberFormat="1" applyFont="1" applyBorder="1" applyAlignment="1">
      <alignment horizontal="center" vertical="center"/>
    </xf>
    <xf numFmtId="0" fontId="6" fillId="0" borderId="2" xfId="0" applyFont="1" applyBorder="1" applyAlignment="1">
      <alignment vertical="center"/>
    </xf>
    <xf numFmtId="183" fontId="6" fillId="0" borderId="2" xfId="2" applyNumberFormat="1" applyFont="1" applyBorder="1" applyAlignment="1">
      <alignment vertical="center"/>
    </xf>
    <xf numFmtId="0" fontId="8" fillId="5" borderId="6" xfId="0" applyFont="1" applyFill="1" applyBorder="1" applyAlignment="1">
      <alignment horizontal="center" vertical="center"/>
    </xf>
    <xf numFmtId="0" fontId="8" fillId="5" borderId="7" xfId="0" applyFont="1" applyFill="1" applyBorder="1" applyAlignment="1">
      <alignment horizontal="center" vertical="center"/>
    </xf>
    <xf numFmtId="0" fontId="8" fillId="5" borderId="8" xfId="0" applyFont="1" applyFill="1" applyBorder="1" applyAlignment="1">
      <alignment horizontal="center" vertical="center"/>
    </xf>
    <xf numFmtId="0" fontId="21" fillId="0" borderId="0" xfId="0" applyFont="1" applyAlignment="1">
      <alignment horizontal="center" vertical="center"/>
    </xf>
    <xf numFmtId="183" fontId="6" fillId="0" borderId="2" xfId="0" applyNumberFormat="1" applyFont="1" applyBorder="1" applyAlignment="1">
      <alignment vertical="center"/>
    </xf>
    <xf numFmtId="0" fontId="6" fillId="0" borderId="2" xfId="0" applyFont="1" applyBorder="1"/>
    <xf numFmtId="183" fontId="8" fillId="0" borderId="2" xfId="0" applyNumberFormat="1" applyFont="1" applyBorder="1"/>
    <xf numFmtId="0" fontId="6" fillId="0" borderId="0" xfId="0" applyFont="1" applyAlignment="1">
      <alignment wrapText="1"/>
    </xf>
    <xf numFmtId="0" fontId="8" fillId="0" borderId="5" xfId="0" applyFont="1" applyBorder="1" applyAlignment="1">
      <alignment horizontal="center" vertical="center"/>
    </xf>
    <xf numFmtId="0" fontId="6" fillId="11" borderId="2" xfId="0" applyFont="1" applyFill="1" applyBorder="1" applyAlignment="1">
      <alignment vertical="top" wrapText="1"/>
    </xf>
    <xf numFmtId="0" fontId="19" fillId="12" borderId="2" xfId="0" applyFont="1" applyFill="1" applyBorder="1" applyAlignment="1">
      <alignment horizontal="center" vertical="center" wrapText="1"/>
    </xf>
    <xf numFmtId="0" fontId="22" fillId="0" borderId="0" xfId="0" applyFont="1" applyAlignment="1">
      <alignment horizontal="center" vertical="center" wrapText="1"/>
    </xf>
    <xf numFmtId="0" fontId="21" fillId="4" borderId="3" xfId="0" applyFont="1" applyFill="1" applyBorder="1" applyAlignment="1">
      <alignment horizontal="center" vertical="center" wrapText="1"/>
    </xf>
    <xf numFmtId="0" fontId="21" fillId="0" borderId="0" xfId="0" applyFont="1" applyAlignment="1">
      <alignment horizontal="center" vertical="center" wrapText="1"/>
    </xf>
    <xf numFmtId="0" fontId="23" fillId="5" borderId="2" xfId="0" applyFont="1" applyFill="1" applyBorder="1" applyAlignment="1">
      <alignment horizontal="center" vertical="center"/>
    </xf>
    <xf numFmtId="180" fontId="23" fillId="5" borderId="2" xfId="0" applyNumberFormat="1" applyFont="1" applyFill="1" applyBorder="1" applyAlignment="1">
      <alignment horizontal="center" vertical="center"/>
    </xf>
    <xf numFmtId="183" fontId="24" fillId="0" borderId="2" xfId="2" applyNumberFormat="1" applyFont="1" applyBorder="1"/>
    <xf numFmtId="0" fontId="8" fillId="4" borderId="6" xfId="0" applyFont="1" applyFill="1" applyBorder="1" applyAlignment="1">
      <alignment horizontal="center" vertical="center"/>
    </xf>
    <xf numFmtId="0" fontId="8" fillId="4" borderId="7" xfId="0" applyFont="1" applyFill="1" applyBorder="1" applyAlignment="1">
      <alignment horizontal="center" vertical="center"/>
    </xf>
    <xf numFmtId="0" fontId="21" fillId="5" borderId="2" xfId="0" applyFont="1" applyFill="1" applyBorder="1" applyAlignment="1">
      <alignment horizontal="center" vertical="center"/>
    </xf>
    <xf numFmtId="0" fontId="21" fillId="13" borderId="2" xfId="0" applyFont="1" applyFill="1" applyBorder="1" applyAlignment="1">
      <alignment horizontal="center" vertical="center"/>
    </xf>
    <xf numFmtId="0" fontId="8" fillId="4" borderId="8" xfId="0" applyFont="1" applyFill="1" applyBorder="1" applyAlignment="1">
      <alignment horizontal="center" vertical="center"/>
    </xf>
    <xf numFmtId="183" fontId="8" fillId="4" borderId="2" xfId="0" applyNumberFormat="1" applyFont="1" applyFill="1" applyBorder="1" applyAlignment="1">
      <alignment horizontal="center" vertical="center"/>
    </xf>
    <xf numFmtId="183" fontId="21" fillId="13" borderId="2" xfId="0" applyNumberFormat="1" applyFont="1" applyFill="1" applyBorder="1" applyAlignment="1">
      <alignment horizontal="center" vertical="center"/>
    </xf>
    <xf numFmtId="0" fontId="21" fillId="13" borderId="0" xfId="0" applyFont="1" applyFill="1" applyAlignment="1">
      <alignment horizontal="center" vertical="center"/>
    </xf>
    <xf numFmtId="180" fontId="18" fillId="0" borderId="0" xfId="0" applyNumberFormat="1" applyFont="1"/>
    <xf numFmtId="0" fontId="25" fillId="2" borderId="6" xfId="0" applyFont="1" applyFill="1" applyBorder="1" applyAlignment="1">
      <alignment horizontal="center" vertical="center" wrapText="1"/>
    </xf>
    <xf numFmtId="0" fontId="25" fillId="2" borderId="7" xfId="0" applyFont="1" applyFill="1" applyBorder="1" applyAlignment="1">
      <alignment horizontal="center" vertical="center" wrapText="1"/>
    </xf>
    <xf numFmtId="0" fontId="15" fillId="0" borderId="0" xfId="0" applyFont="1" applyAlignment="1">
      <alignment horizontal="center"/>
    </xf>
    <xf numFmtId="0" fontId="25" fillId="3" borderId="6" xfId="0" applyFont="1" applyFill="1" applyBorder="1" applyAlignment="1">
      <alignment horizontal="center" vertical="center" wrapText="1"/>
    </xf>
    <xf numFmtId="0" fontId="25" fillId="3" borderId="7" xfId="0" applyFont="1" applyFill="1" applyBorder="1" applyAlignment="1">
      <alignment horizontal="center" vertical="center" wrapText="1"/>
    </xf>
    <xf numFmtId="0" fontId="6" fillId="0" borderId="0" xfId="0" applyFont="1" applyAlignment="1">
      <alignment vertical="center"/>
    </xf>
    <xf numFmtId="0" fontId="6" fillId="0" borderId="0" xfId="0" applyFont="1" applyAlignment="1">
      <alignment horizontal="center" vertical="center" wrapText="1"/>
    </xf>
    <xf numFmtId="0" fontId="25" fillId="2" borderId="8" xfId="0" applyFont="1" applyFill="1" applyBorder="1" applyAlignment="1">
      <alignment horizontal="center" vertical="center" wrapText="1"/>
    </xf>
    <xf numFmtId="0" fontId="25" fillId="3" borderId="8" xfId="0" applyFont="1" applyFill="1" applyBorder="1" applyAlignment="1">
      <alignment horizontal="center" vertical="center" wrapText="1"/>
    </xf>
    <xf numFmtId="0" fontId="6" fillId="0" borderId="0" xfId="0" applyFont="1"/>
    <xf numFmtId="0" fontId="22" fillId="2" borderId="6" xfId="0" applyFont="1" applyFill="1" applyBorder="1" applyAlignment="1">
      <alignment horizontal="center" vertical="center" wrapText="1"/>
    </xf>
    <xf numFmtId="0" fontId="22" fillId="2" borderId="7"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7" xfId="0" applyFont="1" applyFill="1" applyBorder="1" applyAlignment="1">
      <alignment horizontal="center" vertical="center" wrapText="1"/>
    </xf>
    <xf numFmtId="0" fontId="6" fillId="0" borderId="0" xfId="0" applyFont="1" applyAlignment="1">
      <alignment vertical="top" wrapText="1"/>
    </xf>
    <xf numFmtId="0" fontId="18" fillId="0" borderId="0" xfId="0" applyFont="1" applyAlignment="1">
      <alignment horizontal="center" vertical="center" wrapText="1"/>
    </xf>
    <xf numFmtId="0" fontId="22" fillId="2" borderId="8" xfId="0" applyFont="1" applyFill="1" applyBorder="1" applyAlignment="1">
      <alignment horizontal="center" vertical="center" wrapText="1"/>
    </xf>
    <xf numFmtId="0" fontId="22" fillId="3" borderId="8" xfId="0" applyFont="1" applyFill="1" applyBorder="1" applyAlignment="1">
      <alignment horizontal="center" vertical="center" wrapText="1"/>
    </xf>
    <xf numFmtId="181" fontId="8" fillId="14" borderId="2" xfId="0" applyNumberFormat="1" applyFont="1" applyFill="1" applyBorder="1" applyAlignment="1">
      <alignment horizontal="center" vertical="center" wrapText="1"/>
    </xf>
    <xf numFmtId="10" fontId="6" fillId="0" borderId="0" xfId="0" applyNumberFormat="1" applyFont="1"/>
    <xf numFmtId="180" fontId="6" fillId="0" borderId="0" xfId="0" applyNumberFormat="1" applyFont="1"/>
    <xf numFmtId="182" fontId="8" fillId="15" borderId="2" xfId="0" applyNumberFormat="1" applyFont="1" applyFill="1" applyBorder="1" applyAlignment="1">
      <alignment horizontal="center" vertical="center"/>
    </xf>
    <xf numFmtId="182" fontId="8" fillId="0" borderId="0" xfId="0" applyNumberFormat="1" applyFont="1" applyAlignment="1">
      <alignment horizontal="center" vertical="center"/>
    </xf>
    <xf numFmtId="0" fontId="8" fillId="0" borderId="0" xfId="0" applyFont="1" applyAlignment="1">
      <alignment horizontal="center" vertical="center" wrapText="1"/>
    </xf>
    <xf numFmtId="0" fontId="26" fillId="0" borderId="2" xfId="0" applyFont="1" applyBorder="1" applyAlignment="1">
      <alignment horizontal="center"/>
    </xf>
    <xf numFmtId="0" fontId="27" fillId="0" borderId="2" xfId="0" applyFont="1" applyBorder="1" applyAlignment="1">
      <alignment horizontal="center"/>
    </xf>
    <xf numFmtId="0" fontId="26" fillId="16" borderId="2" xfId="0" applyFont="1" applyFill="1" applyBorder="1" applyAlignment="1">
      <alignment horizontal="center"/>
    </xf>
    <xf numFmtId="0" fontId="27" fillId="0" borderId="2" xfId="0" applyFont="1" applyBorder="1" applyAlignment="1">
      <alignment horizontal="left"/>
    </xf>
    <xf numFmtId="0" fontId="27" fillId="0" borderId="13" xfId="0" applyFont="1" applyBorder="1" applyAlignment="1">
      <alignment horizontal="center"/>
    </xf>
    <xf numFmtId="0" fontId="27" fillId="0" borderId="2" xfId="0" applyFont="1" applyBorder="1" applyAlignment="1">
      <alignment horizontal="center" vertical="center" wrapText="1"/>
    </xf>
    <xf numFmtId="0" fontId="27" fillId="0" borderId="14" xfId="0" applyFont="1" applyBorder="1" applyAlignment="1">
      <alignment horizontal="center" vertical="center"/>
    </xf>
    <xf numFmtId="0" fontId="27" fillId="0" borderId="2" xfId="0" applyFont="1" applyBorder="1" applyAlignment="1">
      <alignment horizontal="center" vertical="center"/>
    </xf>
    <xf numFmtId="0" fontId="27" fillId="0" borderId="2" xfId="0" applyFont="1" applyBorder="1" applyAlignment="1">
      <alignment horizontal="left" vertical="center"/>
    </xf>
    <xf numFmtId="0" fontId="27" fillId="0" borderId="2" xfId="0" applyFont="1" applyBorder="1"/>
    <xf numFmtId="0" fontId="26" fillId="17" borderId="2" xfId="0" applyFont="1" applyFill="1" applyBorder="1" applyAlignment="1">
      <alignment horizontal="center"/>
    </xf>
    <xf numFmtId="10" fontId="27" fillId="0" borderId="2" xfId="0" applyNumberFormat="1" applyFont="1" applyBorder="1" applyAlignment="1">
      <alignment horizontal="center"/>
    </xf>
    <xf numFmtId="0" fontId="26" fillId="0" borderId="13" xfId="0" applyFont="1" applyBorder="1" applyAlignment="1">
      <alignment horizontal="center"/>
    </xf>
    <xf numFmtId="10" fontId="26" fillId="16" borderId="2" xfId="0" applyNumberFormat="1" applyFont="1" applyFill="1" applyBorder="1" applyAlignment="1">
      <alignment horizontal="center"/>
    </xf>
    <xf numFmtId="0" fontId="26" fillId="18" borderId="6" xfId="0" applyFont="1" applyFill="1" applyBorder="1" applyAlignment="1">
      <alignment horizontal="center" vertical="center" wrapText="1"/>
    </xf>
    <xf numFmtId="0" fontId="26" fillId="18" borderId="6" xfId="0" applyFont="1" applyFill="1" applyBorder="1" applyAlignment="1">
      <alignment horizontal="center"/>
    </xf>
    <xf numFmtId="0" fontId="28" fillId="18" borderId="6" xfId="0" applyFont="1" applyFill="1" applyBorder="1" applyAlignment="1">
      <alignment horizontal="center"/>
    </xf>
    <xf numFmtId="0" fontId="27" fillId="19" borderId="2" xfId="0" applyFont="1" applyFill="1" applyBorder="1"/>
    <xf numFmtId="185" fontId="27" fillId="11" borderId="2" xfId="0" applyNumberFormat="1" applyFont="1" applyFill="1" applyBorder="1" applyAlignment="1">
      <alignment horizontal="center"/>
    </xf>
    <xf numFmtId="0" fontId="26" fillId="18" borderId="6" xfId="0" applyFont="1" applyFill="1" applyBorder="1" applyAlignment="1">
      <alignment horizontal="center" vertical="center"/>
    </xf>
    <xf numFmtId="186" fontId="27" fillId="0" borderId="2" xfId="0" applyNumberFormat="1" applyFont="1" applyBorder="1" applyAlignment="1">
      <alignment horizontal="center"/>
    </xf>
    <xf numFmtId="0" fontId="27" fillId="0" borderId="0" xfId="0" applyFont="1"/>
    <xf numFmtId="187" fontId="27" fillId="0" borderId="2" xfId="0" applyNumberFormat="1" applyFont="1" applyBorder="1" applyAlignment="1">
      <alignment horizontal="center"/>
    </xf>
    <xf numFmtId="188" fontId="27" fillId="0" borderId="2" xfId="0" applyNumberFormat="1" applyFont="1" applyBorder="1" applyAlignment="1">
      <alignment horizontal="right"/>
    </xf>
    <xf numFmtId="185" fontId="26" fillId="16" borderId="2" xfId="0" applyNumberFormat="1" applyFont="1" applyFill="1" applyBorder="1"/>
    <xf numFmtId="188" fontId="27" fillId="0" borderId="2" xfId="0" applyNumberFormat="1" applyFont="1" applyBorder="1"/>
    <xf numFmtId="185" fontId="26" fillId="18" borderId="2" xfId="0" applyNumberFormat="1" applyFont="1" applyFill="1" applyBorder="1" applyAlignment="1">
      <alignment horizontal="right"/>
    </xf>
    <xf numFmtId="185" fontId="28" fillId="18" borderId="2" xfId="0" applyNumberFormat="1" applyFont="1" applyFill="1" applyBorder="1" applyAlignment="1">
      <alignment horizontal="right"/>
    </xf>
    <xf numFmtId="188" fontId="27" fillId="11" borderId="2" xfId="0" applyNumberFormat="1" applyFont="1" applyFill="1" applyBorder="1" applyAlignment="1">
      <alignment horizontal="right"/>
    </xf>
    <xf numFmtId="2" fontId="26" fillId="16" borderId="2" xfId="0" applyNumberFormat="1" applyFont="1" applyFill="1" applyBorder="1"/>
    <xf numFmtId="189" fontId="0" fillId="0" borderId="0" xfId="0" applyNumberFormat="1"/>
    <xf numFmtId="0" fontId="26" fillId="0" borderId="2" xfId="0" applyFont="1" applyBorder="1" applyAlignment="1">
      <alignment horizontal="center" vertical="top"/>
    </xf>
    <xf numFmtId="0" fontId="27" fillId="0" borderId="2" xfId="0" applyFont="1" applyBorder="1" applyAlignment="1">
      <alignment horizontal="left" wrapText="1"/>
    </xf>
    <xf numFmtId="0" fontId="26" fillId="18" borderId="10" xfId="0" applyFont="1" applyFill="1" applyBorder="1" applyAlignment="1">
      <alignment horizontal="center" vertical="center" wrapText="1"/>
    </xf>
    <xf numFmtId="0" fontId="26" fillId="19" borderId="2" xfId="0" applyFont="1" applyFill="1" applyBorder="1" applyAlignment="1">
      <alignment horizontal="center"/>
    </xf>
    <xf numFmtId="0" fontId="27" fillId="19" borderId="2" xfId="0" applyFont="1" applyFill="1" applyBorder="1" applyAlignment="1">
      <alignment horizontal="center"/>
    </xf>
    <xf numFmtId="10" fontId="26" fillId="19" borderId="2" xfId="0" applyNumberFormat="1" applyFont="1" applyFill="1" applyBorder="1" applyAlignment="1">
      <alignment horizontal="center"/>
    </xf>
    <xf numFmtId="10" fontId="27" fillId="0" borderId="2" xfId="0" applyNumberFormat="1" applyFont="1" applyBorder="1"/>
    <xf numFmtId="0" fontId="26" fillId="0" borderId="2" xfId="0" applyFont="1" applyBorder="1" applyAlignment="1">
      <alignment horizontal="left"/>
    </xf>
    <xf numFmtId="10" fontId="26" fillId="16" borderId="2" xfId="0" applyNumberFormat="1" applyFont="1" applyFill="1" applyBorder="1"/>
    <xf numFmtId="0" fontId="27" fillId="0" borderId="1" xfId="0" applyFont="1" applyBorder="1" applyAlignment="1">
      <alignment horizontal="center"/>
    </xf>
    <xf numFmtId="0" fontId="27" fillId="0" borderId="15" xfId="0" applyFont="1" applyBorder="1"/>
    <xf numFmtId="0" fontId="29" fillId="0" borderId="1" xfId="0" applyFont="1" applyBorder="1" applyAlignment="1">
      <alignment horizontal="center"/>
    </xf>
    <xf numFmtId="0" fontId="29" fillId="0" borderId="0" xfId="0" applyFont="1" applyAlignment="1">
      <alignment horizontal="left"/>
    </xf>
    <xf numFmtId="10" fontId="29" fillId="0" borderId="0" xfId="0" applyNumberFormat="1" applyFont="1"/>
    <xf numFmtId="0" fontId="30" fillId="0" borderId="1" xfId="0" applyFont="1" applyBorder="1"/>
    <xf numFmtId="190" fontId="27" fillId="0" borderId="0" xfId="0" applyNumberFormat="1" applyFont="1" applyAlignment="1">
      <alignment horizontal="center"/>
    </xf>
    <xf numFmtId="191" fontId="0" fillId="0" borderId="0" xfId="0" applyNumberFormat="1"/>
    <xf numFmtId="192" fontId="0" fillId="0" borderId="0" xfId="0" applyNumberFormat="1"/>
    <xf numFmtId="188" fontId="31" fillId="0" borderId="2" xfId="0" applyNumberFormat="1" applyFont="1" applyBorder="1"/>
    <xf numFmtId="188" fontId="27" fillId="0" borderId="2" xfId="0" applyNumberFormat="1" applyFont="1" applyBorder="1" applyAlignment="1">
      <alignment horizontal="center"/>
    </xf>
    <xf numFmtId="2" fontId="29" fillId="0" borderId="15" xfId="0" applyNumberFormat="1" applyFont="1" applyBorder="1"/>
    <xf numFmtId="0" fontId="27" fillId="0" borderId="0" xfId="0" applyFont="1" applyAlignment="1">
      <alignment horizontal="center"/>
    </xf>
    <xf numFmtId="2" fontId="26" fillId="0" borderId="15" xfId="0" applyNumberFormat="1" applyFont="1" applyBorder="1"/>
    <xf numFmtId="2" fontId="27" fillId="0" borderId="2" xfId="0" applyNumberFormat="1" applyFont="1" applyBorder="1"/>
    <xf numFmtId="185" fontId="27" fillId="0" borderId="2" xfId="0" applyNumberFormat="1" applyFont="1" applyBorder="1" applyAlignment="1">
      <alignment horizontal="center"/>
    </xf>
    <xf numFmtId="0" fontId="2" fillId="0" borderId="2" xfId="0" applyFont="1" applyBorder="1" applyAlignment="1">
      <alignment horizontal="center" vertical="center"/>
    </xf>
    <xf numFmtId="2" fontId="26" fillId="0" borderId="2" xfId="0" applyNumberFormat="1" applyFont="1" applyBorder="1"/>
    <xf numFmtId="10" fontId="26" fillId="20" borderId="2" xfId="0" applyNumberFormat="1" applyFont="1" applyFill="1" applyBorder="1" applyAlignment="1">
      <alignment horizontal="center"/>
    </xf>
    <xf numFmtId="0" fontId="26" fillId="20" borderId="2" xfId="0" applyFont="1" applyFill="1" applyBorder="1" applyAlignment="1">
      <alignment horizontal="center"/>
    </xf>
    <xf numFmtId="0" fontId="26" fillId="0" borderId="2" xfId="0" applyFont="1" applyBorder="1" applyAlignment="1">
      <alignment horizontal="center" vertical="center"/>
    </xf>
    <xf numFmtId="0" fontId="26" fillId="2" borderId="2" xfId="0" applyFont="1" applyFill="1" applyBorder="1" applyAlignment="1">
      <alignment horizontal="center"/>
    </xf>
    <xf numFmtId="0" fontId="32" fillId="21" borderId="2" xfId="0" applyFont="1" applyFill="1" applyBorder="1" applyAlignment="1">
      <alignment horizontal="center" vertical="center" wrapText="1"/>
    </xf>
    <xf numFmtId="0" fontId="33" fillId="0" borderId="2" xfId="0" applyFont="1" applyBorder="1" applyAlignment="1">
      <alignment horizontal="center" vertical="center" wrapText="1"/>
    </xf>
    <xf numFmtId="0" fontId="32" fillId="0" borderId="2" xfId="0" applyFont="1" applyBorder="1" applyAlignment="1">
      <alignment horizontal="center" vertical="center" wrapText="1"/>
    </xf>
    <xf numFmtId="180" fontId="34" fillId="0" borderId="2" xfId="2" applyNumberFormat="1" applyFont="1" applyBorder="1" applyAlignment="1" applyProtection="1">
      <alignment horizontal="center"/>
    </xf>
    <xf numFmtId="0" fontId="33" fillId="0" borderId="2" xfId="0" applyFont="1" applyBorder="1" applyAlignment="1">
      <alignment horizontal="center" vertical="center"/>
    </xf>
    <xf numFmtId="0" fontId="33" fillId="0" borderId="2" xfId="0" applyFont="1" applyBorder="1" applyAlignment="1">
      <alignment horizontal="center" wrapText="1"/>
    </xf>
    <xf numFmtId="0" fontId="33" fillId="0" borderId="2" xfId="0" applyFont="1" applyBorder="1" applyAlignment="1">
      <alignment horizontal="center"/>
    </xf>
    <xf numFmtId="0" fontId="32" fillId="0" borderId="2" xfId="0" applyFont="1" applyBorder="1" applyAlignment="1">
      <alignment horizontal="center" wrapText="1"/>
    </xf>
    <xf numFmtId="0" fontId="33" fillId="0" borderId="2" xfId="2" applyNumberFormat="1" applyFont="1" applyBorder="1" applyAlignment="1" applyProtection="1">
      <alignment horizontal="center"/>
    </xf>
    <xf numFmtId="0" fontId="33" fillId="0" borderId="5" xfId="0" applyFont="1" applyBorder="1" applyAlignment="1">
      <alignment horizontal="center" wrapText="1"/>
    </xf>
    <xf numFmtId="0" fontId="35" fillId="0" borderId="5" xfId="0" applyFont="1" applyBorder="1" applyAlignment="1">
      <alignment horizontal="center" wrapText="1"/>
    </xf>
    <xf numFmtId="0" fontId="32" fillId="0" borderId="5" xfId="0" applyFont="1" applyBorder="1" applyAlignment="1">
      <alignment horizontal="center" wrapText="1"/>
    </xf>
    <xf numFmtId="0" fontId="33" fillId="0" borderId="5" xfId="0" applyFont="1" applyBorder="1" applyAlignment="1">
      <alignment horizontal="center"/>
    </xf>
    <xf numFmtId="180" fontId="34" fillId="0" borderId="5" xfId="2" applyNumberFormat="1" applyFont="1" applyBorder="1" applyAlignment="1" applyProtection="1">
      <alignment horizontal="center"/>
    </xf>
    <xf numFmtId="0" fontId="32" fillId="21" borderId="2" xfId="0" applyFont="1" applyFill="1" applyBorder="1" applyAlignment="1">
      <alignment horizontal="center"/>
    </xf>
    <xf numFmtId="0" fontId="36" fillId="0" borderId="0" xfId="0" applyFont="1"/>
    <xf numFmtId="180" fontId="34" fillId="0" borderId="2" xfId="2" applyNumberFormat="1" applyFont="1" applyBorder="1" applyAlignment="1" applyProtection="1">
      <alignment horizontal="center" vertical="center"/>
    </xf>
    <xf numFmtId="0" fontId="34" fillId="0" borderId="0" xfId="0" applyFont="1"/>
    <xf numFmtId="0" fontId="37" fillId="0" borderId="0" xfId="0" applyFont="1" applyAlignment="1">
      <alignment horizontal="center" vertical="center" wrapText="1"/>
    </xf>
    <xf numFmtId="180" fontId="38" fillId="21" borderId="2" xfId="2" applyNumberFormat="1" applyFont="1" applyFill="1" applyBorder="1" applyAlignment="1" applyProtection="1">
      <alignment horizontal="center"/>
    </xf>
    <xf numFmtId="180" fontId="32" fillId="21" borderId="2" xfId="0" applyNumberFormat="1" applyFont="1" applyFill="1" applyBorder="1" applyAlignment="1">
      <alignment horizontal="center"/>
    </xf>
    <xf numFmtId="180" fontId="32" fillId="21" borderId="2" xfId="0" applyNumberFormat="1" applyFont="1" applyFill="1" applyBorder="1"/>
    <xf numFmtId="181" fontId="6" fillId="6" borderId="2" xfId="0" applyNumberFormat="1" applyFont="1" applyFill="1" applyBorder="1" applyAlignment="1" quotePrefix="1">
      <alignment horizontal="center" vertical="center" wrapText="1"/>
    </xf>
  </cellXfs>
  <cellStyles count="51">
    <cellStyle name="Normal" xfId="0" builtinId="0"/>
    <cellStyle name="Comma" xfId="1" builtinId="3"/>
    <cellStyle name="Moeda" xfId="2" builtinId="4"/>
    <cellStyle name="Porcentagem" xfId="3" builtinId="5"/>
    <cellStyle name="Comma [0]" xfId="4" builtinId="6"/>
    <cellStyle name="Moeda [0]" xfId="5" builtinId="7"/>
    <cellStyle name="Hyperlink" xfId="6" builtinId="8"/>
    <cellStyle name="Hyperlink seguido" xfId="7" builtinId="9"/>
    <cellStyle name="Observação" xfId="8" builtinId="10"/>
    <cellStyle name="Texto de Aviso"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ída" xfId="17" builtinId="21"/>
    <cellStyle name="Cálculo" xfId="18" builtinId="22"/>
    <cellStyle name="Célula de Verificação" xfId="19" builtinId="23"/>
    <cellStyle name="Célula Vinculada" xfId="20" builtinId="24"/>
    <cellStyle name="Total" xfId="21" builtinId="25"/>
    <cellStyle name="Bom" xfId="22" builtinId="26"/>
    <cellStyle name="Ruim" xfId="23" builtinId="27"/>
    <cellStyle name="Neutro" xfId="24" builtinId="28"/>
    <cellStyle name="Ênfase 1" xfId="25" builtinId="29"/>
    <cellStyle name="20% - Ênfase 1" xfId="26" builtinId="30"/>
    <cellStyle name="40% - Ênfase 1" xfId="27" builtinId="31"/>
    <cellStyle name="60% - Ênfase 1" xfId="28" builtinId="32"/>
    <cellStyle name="Ênfase 2" xfId="29" builtinId="33"/>
    <cellStyle name="20% - Ênfase 2" xfId="30" builtinId="34"/>
    <cellStyle name="40% - Ênfase 2" xfId="31" builtinId="35"/>
    <cellStyle name="60% - Ênfase 2" xfId="32" builtinId="36"/>
    <cellStyle name="Ênfase 3" xfId="33" builtinId="37"/>
    <cellStyle name="20% - Ênfase 3" xfId="34" builtinId="38"/>
    <cellStyle name="40% - Ênfase 3" xfId="35" builtinId="39"/>
    <cellStyle name="60% - Ênfase 3" xfId="36" builtinId="40"/>
    <cellStyle name="Ênfase 4" xfId="37" builtinId="41"/>
    <cellStyle name="20% - Ênfase 4" xfId="38" builtinId="42"/>
    <cellStyle name="40% - Ênfase 4" xfId="39" builtinId="43"/>
    <cellStyle name="60% - Ênfase 4" xfId="40" builtinId="44"/>
    <cellStyle name="Ênfase 5" xfId="41" builtinId="45"/>
    <cellStyle name="20% - Ênfase 5" xfId="42" builtinId="46"/>
    <cellStyle name="40% - Ênfase 5" xfId="43" builtinId="47"/>
    <cellStyle name="60% - Ênfase 5" xfId="44" builtinId="48"/>
    <cellStyle name="Ênfase 6" xfId="45" builtinId="49"/>
    <cellStyle name="20% - Ênfase 6" xfId="46" builtinId="50"/>
    <cellStyle name="40% - Ênfase 6" xfId="47" builtinId="51"/>
    <cellStyle name="60% - Ênfase 6" xfId="48" builtinId="52"/>
    <cellStyle name="Normal 6" xfId="49"/>
    <cellStyle name="Normal 9" xfId="5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EAADB"/>
      <rgbColor rgb="00993366"/>
      <rgbColor rgb="00E2EFD9"/>
      <rgbColor rgb="00DEE6E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E2F0D9"/>
      <rgbColor rgb="00FFFF99"/>
      <rgbColor rgb="009CC3E5"/>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Tema do Office">
  <a:themeElements>
    <a:clrScheme name="Office">
      <a:dk1>
        <a:srgbClr val="000000"/>
      </a:dk1>
      <a:lt1>
        <a:srgbClr val="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majorFont>
      <a:minorFont>
        <a:latin typeface="Aptos Narrow"/>
        <a:ea typeface=""/>
        <a:cs typeface=""/>
      </a:minorFont>
    </a:fontScheme>
    <a:fmtScheme na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12700" cap="flat" cmpd="sng" algn="ctr">
          <a:prstDash val="solid"/>
          <a:miter lim="800000"/>
        </a:ln>
        <a:ln w="19050" cap="flat" cmpd="sng" algn="ctr">
          <a:prstDash val="solid"/>
          <a:miter lim="800000"/>
        </a:ln>
        <a:ln w="2540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tabSelected="1" view="pageBreakPreview" zoomScale="120" zoomScaleNormal="80" topLeftCell="A9" workbookViewId="0">
      <selection activeCell="I32" sqref="I32"/>
    </sheetView>
  </sheetViews>
  <sheetFormatPr defaultColWidth="8.71428571428571" defaultRowHeight="14.25" customHeight="1"/>
  <cols>
    <col min="1" max="1" width="5.14285714285714" customWidth="1"/>
    <col min="2" max="2" width="21.7142857142857" customWidth="1"/>
    <col min="3" max="3" width="8.28571428571429" customWidth="1"/>
    <col min="4" max="4" width="9.42857142857143" customWidth="1"/>
    <col min="5" max="5" width="3.28571428571429" customWidth="1"/>
    <col min="6" max="7" width="11.5714285714286" customWidth="1"/>
    <col min="8" max="8" width="12.4285714285714" customWidth="1"/>
    <col min="9" max="9" width="13.5714285714286" customWidth="1"/>
    <col min="10" max="1025" width="14.4285714285714" customWidth="1"/>
  </cols>
  <sheetData>
    <row r="1" ht="11.1" customHeight="1" spans="1:9">
      <c r="A1" s="247" t="s">
        <v>0</v>
      </c>
      <c r="B1" s="247"/>
      <c r="C1" s="247"/>
      <c r="D1" s="247"/>
      <c r="E1" s="247"/>
      <c r="F1" s="247"/>
      <c r="G1" s="247"/>
      <c r="H1" s="247"/>
      <c r="I1" s="247"/>
    </row>
    <row r="2" ht="12" customHeight="1" spans="1:9">
      <c r="A2" s="247"/>
      <c r="B2" s="247"/>
      <c r="C2" s="247"/>
      <c r="D2" s="247"/>
      <c r="E2" s="247"/>
      <c r="F2" s="247"/>
      <c r="G2" s="247"/>
      <c r="H2" s="247"/>
      <c r="I2" s="247"/>
    </row>
    <row r="3" ht="9" customHeight="1" spans="1:9">
      <c r="A3" s="247"/>
      <c r="B3" s="247"/>
      <c r="C3" s="247"/>
      <c r="D3" s="247"/>
      <c r="E3" s="247"/>
      <c r="F3" s="247"/>
      <c r="G3" s="247"/>
      <c r="H3" s="247"/>
      <c r="I3" s="247"/>
    </row>
    <row r="4" spans="1:9">
      <c r="A4" s="248" t="s">
        <v>1</v>
      </c>
      <c r="B4" s="248"/>
      <c r="C4" s="248"/>
      <c r="D4" s="248"/>
      <c r="E4" s="248"/>
      <c r="F4" s="248"/>
      <c r="G4" s="248"/>
      <c r="H4" s="248"/>
      <c r="I4" s="248"/>
    </row>
    <row r="5" ht="13.5" customHeight="1" spans="1:9">
      <c r="A5" s="249" t="s">
        <v>2</v>
      </c>
      <c r="B5" s="249"/>
      <c r="C5" s="249"/>
      <c r="D5" s="249"/>
      <c r="E5" s="249"/>
      <c r="F5" s="249"/>
      <c r="G5" s="249"/>
      <c r="H5" s="249"/>
      <c r="I5" s="249"/>
    </row>
    <row r="6" ht="45" spans="1:9">
      <c r="A6" s="249" t="s">
        <v>3</v>
      </c>
      <c r="B6" s="249" t="s">
        <v>4</v>
      </c>
      <c r="C6" s="249" t="s">
        <v>5</v>
      </c>
      <c r="D6" s="249" t="s">
        <v>6</v>
      </c>
      <c r="E6" s="249" t="s">
        <v>7</v>
      </c>
      <c r="F6" s="249" t="s">
        <v>8</v>
      </c>
      <c r="G6" s="249" t="s">
        <v>9</v>
      </c>
      <c r="H6" s="249" t="s">
        <v>10</v>
      </c>
      <c r="I6" s="249" t="s">
        <v>11</v>
      </c>
    </row>
    <row r="7" spans="1:9">
      <c r="A7" s="250">
        <v>1</v>
      </c>
      <c r="B7" s="250" t="s">
        <v>12</v>
      </c>
      <c r="C7" s="250" t="s">
        <v>13</v>
      </c>
      <c r="D7" s="251" t="s">
        <v>14</v>
      </c>
      <c r="E7" s="250">
        <v>2</v>
      </c>
      <c r="F7" s="252">
        <f>'G1-PEDREIRO'!I139</f>
        <v>5642.23573529412</v>
      </c>
      <c r="G7" s="252">
        <f t="shared" ref="G7:G12" si="0">F7*E7</f>
        <v>11284.4714705882</v>
      </c>
      <c r="H7" s="252">
        <f>G7*12</f>
        <v>135413.657647059</v>
      </c>
      <c r="I7" s="252">
        <f t="shared" ref="I7:I12" si="1">ROUND(G7*24,2)</f>
        <v>270827.32</v>
      </c>
    </row>
    <row r="8" spans="1:9">
      <c r="A8" s="250">
        <v>2</v>
      </c>
      <c r="B8" s="250" t="s">
        <v>15</v>
      </c>
      <c r="C8" s="250" t="s">
        <v>16</v>
      </c>
      <c r="D8" s="251" t="s">
        <v>14</v>
      </c>
      <c r="E8" s="250">
        <v>6</v>
      </c>
      <c r="F8" s="252">
        <f>'G1-ELETRICISTA'!I139</f>
        <v>6199.16973529412</v>
      </c>
      <c r="G8" s="252">
        <f t="shared" si="0"/>
        <v>37195.0184117647</v>
      </c>
      <c r="H8" s="252">
        <f t="shared" ref="H8:H12" si="2">G8*12</f>
        <v>446340.220941177</v>
      </c>
      <c r="I8" s="252">
        <f t="shared" si="1"/>
        <v>892680.44</v>
      </c>
    </row>
    <row r="9" spans="1:9">
      <c r="A9" s="250">
        <v>3</v>
      </c>
      <c r="B9" s="250" t="s">
        <v>17</v>
      </c>
      <c r="C9" s="250" t="s">
        <v>18</v>
      </c>
      <c r="D9" s="251" t="s">
        <v>14</v>
      </c>
      <c r="E9" s="250">
        <v>3</v>
      </c>
      <c r="F9" s="252">
        <f>'G1-MARCENEIRO'!I139</f>
        <v>5459.53073529412</v>
      </c>
      <c r="G9" s="252">
        <f t="shared" si="0"/>
        <v>16378.5922058824</v>
      </c>
      <c r="H9" s="252">
        <f t="shared" si="2"/>
        <v>196543.106470588</v>
      </c>
      <c r="I9" s="252">
        <f t="shared" si="1"/>
        <v>393086.21</v>
      </c>
    </row>
    <row r="10" spans="1:9">
      <c r="A10" s="250">
        <v>4</v>
      </c>
      <c r="B10" s="253" t="s">
        <v>19</v>
      </c>
      <c r="C10" s="250" t="s">
        <v>20</v>
      </c>
      <c r="D10" s="251" t="s">
        <v>14</v>
      </c>
      <c r="E10" s="250">
        <v>4</v>
      </c>
      <c r="F10" s="252">
        <f>'G1-BOMBEIRO'!I139</f>
        <v>5397.27990196078</v>
      </c>
      <c r="G10" s="252">
        <f t="shared" si="0"/>
        <v>21589.1196078431</v>
      </c>
      <c r="H10" s="252">
        <f t="shared" si="2"/>
        <v>259069.435294117</v>
      </c>
      <c r="I10" s="252">
        <f t="shared" si="1"/>
        <v>518138.87</v>
      </c>
    </row>
    <row r="11" spans="1:9">
      <c r="A11" s="254">
        <v>5</v>
      </c>
      <c r="B11" s="254" t="s">
        <v>21</v>
      </c>
      <c r="C11" s="255" t="s">
        <v>22</v>
      </c>
      <c r="D11" s="256" t="s">
        <v>14</v>
      </c>
      <c r="E11" s="257">
        <v>1</v>
      </c>
      <c r="F11" s="252">
        <f>'G1-TÉCN MECÂNICA'!I139</f>
        <v>5643.39156862745</v>
      </c>
      <c r="G11" s="252">
        <f t="shared" si="0"/>
        <v>5643.39156862745</v>
      </c>
      <c r="H11" s="252">
        <f t="shared" si="2"/>
        <v>67720.6988235294</v>
      </c>
      <c r="I11" s="252">
        <f t="shared" si="1"/>
        <v>135441.4</v>
      </c>
    </row>
    <row r="12" ht="21.95" customHeight="1" spans="1:9">
      <c r="A12" s="258">
        <v>6</v>
      </c>
      <c r="B12" s="259" t="s">
        <v>23</v>
      </c>
      <c r="C12" s="255" t="s">
        <v>24</v>
      </c>
      <c r="D12" s="260" t="s">
        <v>14</v>
      </c>
      <c r="E12" s="261">
        <v>1</v>
      </c>
      <c r="F12" s="262">
        <f>'G1-AUX TÉCN ELETR'!I139</f>
        <v>6023.87073529412</v>
      </c>
      <c r="G12" s="262">
        <f t="shared" si="0"/>
        <v>6023.87073529412</v>
      </c>
      <c r="H12" s="262">
        <f t="shared" si="2"/>
        <v>72286.4488235294</v>
      </c>
      <c r="I12" s="252">
        <f t="shared" si="1"/>
        <v>144572.9</v>
      </c>
    </row>
    <row r="13" spans="1:9">
      <c r="A13" s="263" t="s">
        <v>25</v>
      </c>
      <c r="B13" s="263"/>
      <c r="C13" s="263"/>
      <c r="D13" s="263"/>
      <c r="E13" s="263"/>
      <c r="F13" s="263"/>
      <c r="G13" s="263"/>
      <c r="H13" s="263"/>
      <c r="I13" s="268">
        <f>SUM(G7:G12)</f>
        <v>98114.464</v>
      </c>
    </row>
    <row r="14" spans="1:9">
      <c r="A14" s="263" t="s">
        <v>26</v>
      </c>
      <c r="B14" s="263"/>
      <c r="C14" s="263"/>
      <c r="D14" s="263"/>
      <c r="E14" s="263"/>
      <c r="F14" s="263"/>
      <c r="G14" s="263"/>
      <c r="H14" s="263"/>
      <c r="I14" s="268">
        <f>SUM(H7:H12)</f>
        <v>1177373.568</v>
      </c>
    </row>
    <row r="15" spans="1:9">
      <c r="A15" s="263" t="s">
        <v>27</v>
      </c>
      <c r="B15" s="263"/>
      <c r="C15" s="263"/>
      <c r="D15" s="263"/>
      <c r="E15" s="263"/>
      <c r="F15" s="263"/>
      <c r="G15" s="263"/>
      <c r="H15" s="263"/>
      <c r="I15" s="269">
        <f>SUM(I7:I12)</f>
        <v>2354747.14</v>
      </c>
    </row>
    <row r="16" ht="12" customHeight="1" spans="2:5">
      <c r="B16" s="264" t="s">
        <v>28</v>
      </c>
      <c r="C16" s="264"/>
      <c r="E16" s="264">
        <f>SUM(E7:E12)</f>
        <v>17</v>
      </c>
    </row>
    <row r="17" customHeight="1" spans="1:9">
      <c r="A17" s="249" t="s">
        <v>29</v>
      </c>
      <c r="B17" s="249"/>
      <c r="C17" s="249"/>
      <c r="D17" s="249"/>
      <c r="E17" s="249"/>
      <c r="F17" s="249"/>
      <c r="G17" s="249"/>
      <c r="H17" s="249"/>
      <c r="I17" s="249"/>
    </row>
    <row r="18" ht="47.1" customHeight="1" spans="1:9">
      <c r="A18" s="249" t="s">
        <v>3</v>
      </c>
      <c r="B18" s="249" t="s">
        <v>4</v>
      </c>
      <c r="C18" s="249" t="s">
        <v>5</v>
      </c>
      <c r="D18" s="249" t="s">
        <v>6</v>
      </c>
      <c r="E18" s="249" t="s">
        <v>7</v>
      </c>
      <c r="F18" s="249" t="s">
        <v>8</v>
      </c>
      <c r="G18" s="249" t="s">
        <v>9</v>
      </c>
      <c r="H18" s="249" t="s">
        <v>10</v>
      </c>
      <c r="I18" s="249" t="s">
        <v>11</v>
      </c>
    </row>
    <row r="19" customHeight="1" spans="1:9">
      <c r="A19" s="250">
        <v>7</v>
      </c>
      <c r="B19" s="250" t="s">
        <v>15</v>
      </c>
      <c r="C19" s="250" t="s">
        <v>16</v>
      </c>
      <c r="D19" s="251" t="s">
        <v>14</v>
      </c>
      <c r="E19" s="250">
        <v>2</v>
      </c>
      <c r="F19" s="252">
        <f>'G2-ELETRICISTA'!I139</f>
        <v>6206.5165</v>
      </c>
      <c r="G19" s="252">
        <f>F19*E19</f>
        <v>12413.033</v>
      </c>
      <c r="H19" s="252">
        <f>G19*12</f>
        <v>148956.396</v>
      </c>
      <c r="I19" s="252">
        <f>ROUND(G19*24,2)</f>
        <v>297912.79</v>
      </c>
    </row>
    <row r="20" customHeight="1" spans="1:9">
      <c r="A20" s="250">
        <v>8</v>
      </c>
      <c r="B20" s="250" t="s">
        <v>17</v>
      </c>
      <c r="C20" s="250" t="s">
        <v>18</v>
      </c>
      <c r="D20" s="251" t="s">
        <v>14</v>
      </c>
      <c r="E20" s="250">
        <v>1</v>
      </c>
      <c r="F20" s="252">
        <f>'G2-MARCENEIRO'!I139</f>
        <v>5543.8875</v>
      </c>
      <c r="G20" s="252">
        <f t="shared" ref="G20:G26" si="3">F20*E20</f>
        <v>5543.8875</v>
      </c>
      <c r="H20" s="252">
        <f t="shared" ref="H20:H26" si="4">G20*12</f>
        <v>66526.65</v>
      </c>
      <c r="I20" s="252">
        <f t="shared" ref="I20:I26" si="5">ROUND(G20*24,2)</f>
        <v>133053.3</v>
      </c>
    </row>
    <row r="21" customHeight="1" spans="1:9">
      <c r="A21" s="250">
        <v>9</v>
      </c>
      <c r="B21" s="250" t="s">
        <v>19</v>
      </c>
      <c r="C21" s="250" t="s">
        <v>20</v>
      </c>
      <c r="D21" s="251" t="s">
        <v>14</v>
      </c>
      <c r="E21" s="250">
        <v>1</v>
      </c>
      <c r="F21" s="252">
        <f>'G2-BOMBEIRO HIDRÁULICO'!I139</f>
        <v>5481.50666666667</v>
      </c>
      <c r="G21" s="252">
        <f t="shared" si="3"/>
        <v>5481.50666666667</v>
      </c>
      <c r="H21" s="252">
        <f t="shared" si="4"/>
        <v>65778.08</v>
      </c>
      <c r="I21" s="252">
        <f t="shared" si="5"/>
        <v>131556.16</v>
      </c>
    </row>
    <row r="22" ht="23" customHeight="1" spans="1:9">
      <c r="A22" s="250">
        <v>10</v>
      </c>
      <c r="B22" s="250" t="s">
        <v>30</v>
      </c>
      <c r="C22" s="250" t="s">
        <v>31</v>
      </c>
      <c r="D22" s="251" t="s">
        <v>14</v>
      </c>
      <c r="E22" s="250">
        <v>13</v>
      </c>
      <c r="F22" s="265">
        <f>'G2-OPERADOR MICRO'!I139</f>
        <v>6010.91083333333</v>
      </c>
      <c r="G22" s="265">
        <f t="shared" si="3"/>
        <v>78141.8408333333</v>
      </c>
      <c r="H22" s="265">
        <f t="shared" si="4"/>
        <v>937702.089999999</v>
      </c>
      <c r="I22" s="265">
        <f t="shared" si="5"/>
        <v>1875404.18</v>
      </c>
    </row>
    <row r="23" customHeight="1" spans="1:9">
      <c r="A23" s="250">
        <v>11</v>
      </c>
      <c r="B23" s="254" t="s">
        <v>32</v>
      </c>
      <c r="C23" s="255" t="s">
        <v>33</v>
      </c>
      <c r="D23" s="256" t="s">
        <v>14</v>
      </c>
      <c r="E23" s="257">
        <v>2</v>
      </c>
      <c r="F23" s="252">
        <f>'G2-AGENTE DE PORTARIA'!I139</f>
        <v>5215.41333333333</v>
      </c>
      <c r="G23" s="252">
        <f t="shared" si="3"/>
        <v>10430.8266666667</v>
      </c>
      <c r="H23" s="252">
        <f t="shared" si="4"/>
        <v>125169.92</v>
      </c>
      <c r="I23" s="252">
        <f t="shared" si="5"/>
        <v>250339.84</v>
      </c>
    </row>
    <row r="24" customHeight="1" spans="1:9">
      <c r="A24" s="250">
        <v>12</v>
      </c>
      <c r="B24" s="254" t="s">
        <v>34</v>
      </c>
      <c r="C24" s="255" t="s">
        <v>35</v>
      </c>
      <c r="D24" s="256" t="s">
        <v>14</v>
      </c>
      <c r="E24" s="255">
        <v>4</v>
      </c>
      <c r="F24" s="252">
        <f>'G2-COPEIRO'!I139</f>
        <v>4854.32333333333</v>
      </c>
      <c r="G24" s="252">
        <f t="shared" si="3"/>
        <v>19417.2933333333</v>
      </c>
      <c r="H24" s="252">
        <f t="shared" si="4"/>
        <v>233007.52</v>
      </c>
      <c r="I24" s="252">
        <f t="shared" si="5"/>
        <v>466015.04</v>
      </c>
    </row>
    <row r="25" customHeight="1" spans="1:9">
      <c r="A25" s="250">
        <v>13</v>
      </c>
      <c r="B25" s="254" t="s">
        <v>36</v>
      </c>
      <c r="C25" s="255" t="s">
        <v>37</v>
      </c>
      <c r="D25" s="256" t="s">
        <v>14</v>
      </c>
      <c r="E25" s="255">
        <v>1</v>
      </c>
      <c r="F25" s="252">
        <f>'G2-ATENDENTE'!I139</f>
        <v>4985.93333333333</v>
      </c>
      <c r="G25" s="252">
        <f t="shared" si="3"/>
        <v>4985.93333333333</v>
      </c>
      <c r="H25" s="252">
        <f t="shared" si="4"/>
        <v>59831.2</v>
      </c>
      <c r="I25" s="252">
        <f t="shared" si="5"/>
        <v>119662.4</v>
      </c>
    </row>
    <row r="26" customHeight="1" spans="1:9">
      <c r="A26" s="250">
        <v>14</v>
      </c>
      <c r="B26" s="253" t="s">
        <v>38</v>
      </c>
      <c r="C26" s="255" t="s">
        <v>39</v>
      </c>
      <c r="D26" s="256" t="s">
        <v>14</v>
      </c>
      <c r="E26" s="255">
        <v>1</v>
      </c>
      <c r="F26" s="252">
        <f>'G2-RECEPCIONISTA'!I139</f>
        <v>5517.04333333333</v>
      </c>
      <c r="G26" s="252">
        <f t="shared" si="3"/>
        <v>5517.04333333333</v>
      </c>
      <c r="H26" s="252">
        <f t="shared" si="4"/>
        <v>66204.52</v>
      </c>
      <c r="I26" s="252">
        <f t="shared" si="5"/>
        <v>132409.04</v>
      </c>
    </row>
    <row r="27" customHeight="1" spans="1:9">
      <c r="A27" s="263" t="s">
        <v>25</v>
      </c>
      <c r="B27" s="263"/>
      <c r="C27" s="263"/>
      <c r="D27" s="263"/>
      <c r="E27" s="263"/>
      <c r="F27" s="263"/>
      <c r="G27" s="263"/>
      <c r="H27" s="263"/>
      <c r="I27" s="268">
        <f>SUM(G19:G26)</f>
        <v>141931.364666667</v>
      </c>
    </row>
    <row r="28" customHeight="1" spans="1:9">
      <c r="A28" s="263" t="s">
        <v>26</v>
      </c>
      <c r="B28" s="263"/>
      <c r="C28" s="263"/>
      <c r="D28" s="263"/>
      <c r="E28" s="263"/>
      <c r="F28" s="263"/>
      <c r="G28" s="263"/>
      <c r="H28" s="263"/>
      <c r="I28" s="268">
        <f>SUM(H19:H26)</f>
        <v>1703176.376</v>
      </c>
    </row>
    <row r="29" customHeight="1" spans="1:9">
      <c r="A29" s="263" t="s">
        <v>27</v>
      </c>
      <c r="B29" s="263"/>
      <c r="C29" s="263"/>
      <c r="D29" s="263"/>
      <c r="E29" s="263"/>
      <c r="F29" s="263"/>
      <c r="G29" s="263"/>
      <c r="H29" s="263"/>
      <c r="I29" s="269">
        <f>SUM(I19:I26)</f>
        <v>3406352.75</v>
      </c>
    </row>
    <row r="30" ht="12.95" customHeight="1" spans="1:9">
      <c r="A30" s="266"/>
      <c r="B30" s="266" t="s">
        <v>28</v>
      </c>
      <c r="C30" s="266"/>
      <c r="D30" s="266"/>
      <c r="E30" s="266">
        <f>SUM(E19:E26)</f>
        <v>25</v>
      </c>
      <c r="F30" s="266"/>
      <c r="G30" s="266"/>
      <c r="H30" s="266"/>
      <c r="I30" s="266"/>
    </row>
    <row r="31" customHeight="1" spans="1:9">
      <c r="A31" s="263" t="s">
        <v>40</v>
      </c>
      <c r="B31" s="263"/>
      <c r="C31" s="263"/>
      <c r="D31" s="263"/>
      <c r="E31" s="263"/>
      <c r="F31" s="263"/>
      <c r="G31" s="263"/>
      <c r="H31" s="263"/>
      <c r="I31" s="263"/>
    </row>
    <row r="32" customHeight="1" spans="1:9">
      <c r="A32" s="263" t="s">
        <v>41</v>
      </c>
      <c r="B32" s="263"/>
      <c r="C32" s="263"/>
      <c r="D32" s="263"/>
      <c r="E32" s="263"/>
      <c r="F32" s="263"/>
      <c r="G32" s="263"/>
      <c r="H32" s="263"/>
      <c r="I32" s="270">
        <f>I14+I28</f>
        <v>2880549.944</v>
      </c>
    </row>
    <row r="33" customHeight="1" spans="1:9">
      <c r="A33" s="263" t="s">
        <v>42</v>
      </c>
      <c r="B33" s="263"/>
      <c r="C33" s="263"/>
      <c r="D33" s="263"/>
      <c r="E33" s="263"/>
      <c r="F33" s="263"/>
      <c r="G33" s="263"/>
      <c r="H33" s="263"/>
      <c r="I33" s="270">
        <f>I15+I29</f>
        <v>5761099.89</v>
      </c>
    </row>
    <row r="34" ht="8.1" customHeight="1" spans="1:9">
      <c r="A34" s="266"/>
      <c r="B34" s="266"/>
      <c r="C34" s="266"/>
      <c r="D34" s="266"/>
      <c r="E34" s="266"/>
      <c r="F34" s="266"/>
      <c r="G34" s="266"/>
      <c r="H34" s="266"/>
      <c r="I34" s="266"/>
    </row>
    <row r="35" ht="30" customHeight="1" spans="1:9">
      <c r="A35" s="267" t="s">
        <v>43</v>
      </c>
      <c r="B35" s="267"/>
      <c r="C35" s="267"/>
      <c r="D35" s="267"/>
      <c r="E35" s="267"/>
      <c r="F35" s="267"/>
      <c r="G35" s="267"/>
      <c r="H35" s="267"/>
      <c r="I35" s="267"/>
    </row>
  </sheetData>
  <mergeCells count="14">
    <mergeCell ref="A4:I4"/>
    <mergeCell ref="A5:I5"/>
    <mergeCell ref="A13:H13"/>
    <mergeCell ref="A14:H14"/>
    <mergeCell ref="A15:H15"/>
    <mergeCell ref="A17:I17"/>
    <mergeCell ref="A27:H27"/>
    <mergeCell ref="A28:H28"/>
    <mergeCell ref="A29:H29"/>
    <mergeCell ref="A31:I31"/>
    <mergeCell ref="A32:H32"/>
    <mergeCell ref="A33:H33"/>
    <mergeCell ref="A35:I35"/>
    <mergeCell ref="A1:I3"/>
  </mergeCells>
  <pageMargins left="0.315277777777778" right="0.315277777777778" top="0.315277777777778" bottom="0.315277777777778" header="0.511811023622047" footer="0.511811023622047"/>
  <pageSetup paperSize="9" fitToHeight="0" orientation="landscape" horizontalDpi="300" verticalDpi="3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997"/>
  <sheetViews>
    <sheetView zoomScale="80" zoomScaleNormal="80" workbookViewId="0">
      <selection activeCell="N39" sqref="N39"/>
    </sheetView>
  </sheetViews>
  <sheetFormatPr defaultColWidth="8.71428571428571" defaultRowHeight="14.25" customHeight="1"/>
  <cols>
    <col min="1" max="1" width="7.42857142857143" customWidth="1"/>
    <col min="2" max="2" width="12.4285714285714" customWidth="1"/>
    <col min="3" max="3" width="15" customWidth="1"/>
    <col min="4" max="4" width="15.2857142857143" customWidth="1"/>
    <col min="5" max="5" width="13.4285714285714" customWidth="1"/>
    <col min="6" max="6" width="13.5714285714286" customWidth="1"/>
    <col min="7" max="7" width="11.8571428571429" customWidth="1"/>
    <col min="8" max="8" width="12.8571428571429" customWidth="1"/>
    <col min="9" max="9" width="33.7142857142857" customWidth="1"/>
    <col min="10" max="10" width="7.14285714285714" customWidth="1"/>
    <col min="11" max="11" width="10.5714285714286" customWidth="1"/>
    <col min="12" max="12" width="12.8571428571429" customWidth="1"/>
    <col min="13" max="13" width="7.14285714285714" customWidth="1"/>
    <col min="14" max="14" width="10.5714285714286" customWidth="1"/>
    <col min="15" max="1025" width="14.4285714285714" customWidth="1"/>
  </cols>
  <sheetData>
    <row r="1" spans="1:9">
      <c r="A1" s="187" t="s">
        <v>194</v>
      </c>
      <c r="B1" s="187"/>
      <c r="C1" s="187"/>
      <c r="D1" s="187"/>
      <c r="E1" s="187"/>
      <c r="F1" s="187"/>
      <c r="G1" s="187"/>
      <c r="H1" s="187"/>
      <c r="I1" s="187"/>
    </row>
    <row r="2" spans="1:9">
      <c r="A2" s="187"/>
      <c r="B2" s="187"/>
      <c r="C2" s="187"/>
      <c r="D2" s="187"/>
      <c r="E2" s="187"/>
      <c r="F2" s="187"/>
      <c r="G2" s="187"/>
      <c r="H2" s="187"/>
      <c r="I2" s="187"/>
    </row>
    <row r="3" spans="1:9">
      <c r="A3" s="187" t="s">
        <v>45</v>
      </c>
      <c r="B3" s="187"/>
      <c r="C3" s="187"/>
      <c r="D3" s="187"/>
      <c r="E3" s="187"/>
      <c r="F3" s="187"/>
      <c r="G3" s="187"/>
      <c r="H3" s="188" t="s">
        <v>46</v>
      </c>
      <c r="I3" s="188"/>
    </row>
    <row r="4" spans="1:9">
      <c r="A4" s="187"/>
      <c r="B4" s="187"/>
      <c r="C4" s="187"/>
      <c r="D4" s="187"/>
      <c r="E4" s="187"/>
      <c r="F4" s="187"/>
      <c r="G4" s="187"/>
      <c r="H4" s="187"/>
      <c r="I4" s="187"/>
    </row>
    <row r="5" spans="1:9">
      <c r="A5" s="189" t="s">
        <v>47</v>
      </c>
      <c r="B5" s="189"/>
      <c r="C5" s="189"/>
      <c r="D5" s="189"/>
      <c r="E5" s="189"/>
      <c r="F5" s="189"/>
      <c r="G5" s="189"/>
      <c r="H5" s="189"/>
      <c r="I5" s="189"/>
    </row>
    <row r="6" spans="1:9">
      <c r="A6" s="188" t="s">
        <v>48</v>
      </c>
      <c r="B6" s="190" t="s">
        <v>49</v>
      </c>
      <c r="C6" s="190"/>
      <c r="D6" s="190"/>
      <c r="E6" s="190"/>
      <c r="F6" s="190"/>
      <c r="G6" s="190"/>
      <c r="H6" s="190"/>
      <c r="I6" s="207"/>
    </row>
    <row r="7" spans="1:9">
      <c r="A7" s="188" t="s">
        <v>50</v>
      </c>
      <c r="B7" s="190" t="s">
        <v>51</v>
      </c>
      <c r="C7" s="190"/>
      <c r="D7" s="190"/>
      <c r="E7" s="190"/>
      <c r="F7" s="190"/>
      <c r="G7" s="190"/>
      <c r="H7" s="190"/>
      <c r="I7" s="188" t="s">
        <v>192</v>
      </c>
    </row>
    <row r="8" spans="1:9">
      <c r="A8" s="188" t="s">
        <v>53</v>
      </c>
      <c r="B8" s="190" t="s">
        <v>54</v>
      </c>
      <c r="C8" s="190"/>
      <c r="D8" s="190"/>
      <c r="E8" s="190"/>
      <c r="F8" s="190"/>
      <c r="G8" s="190"/>
      <c r="H8" s="190"/>
      <c r="I8" s="188" t="s">
        <v>193</v>
      </c>
    </row>
    <row r="9" spans="1:9">
      <c r="A9" s="188" t="s">
        <v>56</v>
      </c>
      <c r="B9" s="190" t="s">
        <v>57</v>
      </c>
      <c r="C9" s="190"/>
      <c r="D9" s="190"/>
      <c r="E9" s="190"/>
      <c r="F9" s="190"/>
      <c r="G9" s="190"/>
      <c r="H9" s="190"/>
      <c r="I9" s="188">
        <v>12</v>
      </c>
    </row>
    <row r="10" spans="1:9">
      <c r="A10" s="191"/>
      <c r="B10" s="191"/>
      <c r="C10" s="191"/>
      <c r="D10" s="191"/>
      <c r="E10" s="191"/>
      <c r="F10" s="191"/>
      <c r="G10" s="191"/>
      <c r="H10" s="191"/>
      <c r="I10" s="191"/>
    </row>
    <row r="11" spans="1:9">
      <c r="A11" s="189" t="s">
        <v>58</v>
      </c>
      <c r="B11" s="189"/>
      <c r="C11" s="189"/>
      <c r="D11" s="189"/>
      <c r="E11" s="189"/>
      <c r="F11" s="189"/>
      <c r="G11" s="189"/>
      <c r="H11" s="189"/>
      <c r="I11" s="189"/>
    </row>
    <row r="12" ht="12.75" customHeight="1" spans="1:9">
      <c r="A12" s="188" t="s">
        <v>59</v>
      </c>
      <c r="B12" s="188"/>
      <c r="C12" s="188" t="s">
        <v>60</v>
      </c>
      <c r="D12" s="188"/>
      <c r="E12" s="188" t="s">
        <v>61</v>
      </c>
      <c r="F12" s="188"/>
      <c r="G12" s="188"/>
      <c r="H12" s="188"/>
      <c r="I12" s="188"/>
    </row>
    <row r="13" ht="26.25" customHeight="1" spans="1:9">
      <c r="A13" s="192" t="s">
        <v>62</v>
      </c>
      <c r="B13" s="192"/>
      <c r="C13" s="193" t="s">
        <v>14</v>
      </c>
      <c r="D13" s="193"/>
      <c r="E13" s="194">
        <v>1</v>
      </c>
      <c r="F13" s="194"/>
      <c r="G13" s="194"/>
      <c r="H13" s="194"/>
      <c r="I13" s="194"/>
    </row>
    <row r="14" spans="1:9">
      <c r="A14" s="189" t="s">
        <v>63</v>
      </c>
      <c r="B14" s="189"/>
      <c r="C14" s="189"/>
      <c r="D14" s="189"/>
      <c r="E14" s="189"/>
      <c r="F14" s="189"/>
      <c r="G14" s="189"/>
      <c r="H14" s="189"/>
      <c r="I14" s="189"/>
    </row>
    <row r="15" spans="1:10">
      <c r="A15" s="188">
        <v>1</v>
      </c>
      <c r="B15" s="190" t="s">
        <v>64</v>
      </c>
      <c r="C15" s="190"/>
      <c r="D15" s="190"/>
      <c r="E15" s="190"/>
      <c r="F15" s="190"/>
      <c r="G15" s="190"/>
      <c r="H15" s="190"/>
      <c r="I15" s="194" t="s">
        <v>19</v>
      </c>
      <c r="J15" s="208"/>
    </row>
    <row r="16" spans="1:9">
      <c r="A16" s="188">
        <v>2</v>
      </c>
      <c r="B16" s="190" t="s">
        <v>65</v>
      </c>
      <c r="C16" s="190"/>
      <c r="D16" s="190"/>
      <c r="E16" s="190"/>
      <c r="F16" s="190"/>
      <c r="G16" s="190"/>
      <c r="H16" s="190"/>
      <c r="I16" s="188" t="s">
        <v>20</v>
      </c>
    </row>
    <row r="17" spans="1:9">
      <c r="A17" s="188">
        <v>3</v>
      </c>
      <c r="B17" s="190" t="s">
        <v>66</v>
      </c>
      <c r="C17" s="190"/>
      <c r="D17" s="190"/>
      <c r="E17" s="190"/>
      <c r="F17" s="190"/>
      <c r="G17" s="190"/>
      <c r="H17" s="190"/>
      <c r="I17" s="209">
        <v>1775.96</v>
      </c>
    </row>
    <row r="18" ht="38.25" spans="1:9">
      <c r="A18" s="194">
        <v>4</v>
      </c>
      <c r="B18" s="195" t="s">
        <v>67</v>
      </c>
      <c r="C18" s="195"/>
      <c r="D18" s="195"/>
      <c r="E18" s="195"/>
      <c r="F18" s="195"/>
      <c r="G18" s="195"/>
      <c r="H18" s="195"/>
      <c r="I18" s="192" t="s">
        <v>68</v>
      </c>
    </row>
    <row r="19" spans="1:9">
      <c r="A19" s="188">
        <v>5</v>
      </c>
      <c r="B19" s="190" t="s">
        <v>69</v>
      </c>
      <c r="C19" s="190"/>
      <c r="D19" s="190"/>
      <c r="E19" s="190"/>
      <c r="F19" s="190"/>
      <c r="G19" s="190"/>
      <c r="H19" s="190"/>
      <c r="I19" s="207" t="s">
        <v>70</v>
      </c>
    </row>
    <row r="20" spans="1:9">
      <c r="A20" s="196"/>
      <c r="B20" s="196"/>
      <c r="C20" s="196"/>
      <c r="D20" s="196"/>
      <c r="E20" s="196"/>
      <c r="F20" s="196"/>
      <c r="G20" s="196"/>
      <c r="H20" s="196"/>
      <c r="I20" s="196"/>
    </row>
    <row r="21" ht="15.75" customHeight="1" spans="1:9">
      <c r="A21" s="189" t="s">
        <v>71</v>
      </c>
      <c r="B21" s="189"/>
      <c r="C21" s="189"/>
      <c r="D21" s="189"/>
      <c r="E21" s="189"/>
      <c r="F21" s="189"/>
      <c r="G21" s="189"/>
      <c r="H21" s="189"/>
      <c r="I21" s="189"/>
    </row>
    <row r="22" ht="15.75" customHeight="1" spans="1:9">
      <c r="A22" s="197">
        <v>1</v>
      </c>
      <c r="B22" s="189" t="s">
        <v>72</v>
      </c>
      <c r="C22" s="189"/>
      <c r="D22" s="189"/>
      <c r="E22" s="189"/>
      <c r="F22" s="189"/>
      <c r="G22" s="189"/>
      <c r="H22" s="189" t="s">
        <v>73</v>
      </c>
      <c r="I22" s="189" t="s">
        <v>74</v>
      </c>
    </row>
    <row r="23" ht="15.75" customHeight="1" spans="1:9">
      <c r="A23" s="187" t="s">
        <v>48</v>
      </c>
      <c r="B23" s="190" t="s">
        <v>75</v>
      </c>
      <c r="C23" s="190"/>
      <c r="D23" s="190"/>
      <c r="E23" s="190"/>
      <c r="F23" s="190"/>
      <c r="G23" s="190"/>
      <c r="H23" s="196"/>
      <c r="I23" s="210">
        <f>I17</f>
        <v>1775.96</v>
      </c>
    </row>
    <row r="24" ht="15.75" customHeight="1" spans="1:9">
      <c r="A24" s="187" t="s">
        <v>50</v>
      </c>
      <c r="B24" s="190" t="s">
        <v>76</v>
      </c>
      <c r="C24" s="190"/>
      <c r="D24" s="190"/>
      <c r="E24" s="190"/>
      <c r="F24" s="190"/>
      <c r="G24" s="190"/>
      <c r="H24" s="198"/>
      <c r="I24" s="210">
        <v>0</v>
      </c>
    </row>
    <row r="25" ht="15.75" customHeight="1" spans="1:9">
      <c r="A25" s="187" t="s">
        <v>53</v>
      </c>
      <c r="B25" s="190" t="s">
        <v>77</v>
      </c>
      <c r="C25" s="190"/>
      <c r="D25" s="190"/>
      <c r="E25" s="190"/>
      <c r="F25" s="190"/>
      <c r="G25" s="190"/>
      <c r="H25" s="198"/>
      <c r="I25" s="210">
        <v>0</v>
      </c>
    </row>
    <row r="26" ht="15.75" customHeight="1" spans="1:9">
      <c r="A26" s="187" t="s">
        <v>56</v>
      </c>
      <c r="B26" s="190" t="s">
        <v>78</v>
      </c>
      <c r="C26" s="190"/>
      <c r="D26" s="190"/>
      <c r="E26" s="190"/>
      <c r="F26" s="190"/>
      <c r="G26" s="190"/>
      <c r="H26" s="198"/>
      <c r="I26" s="210">
        <v>0</v>
      </c>
    </row>
    <row r="27" ht="15.75" customHeight="1" spans="1:9">
      <c r="A27" s="187" t="s">
        <v>79</v>
      </c>
      <c r="B27" s="190" t="s">
        <v>80</v>
      </c>
      <c r="C27" s="190"/>
      <c r="D27" s="190"/>
      <c r="E27" s="190"/>
      <c r="F27" s="190"/>
      <c r="G27" s="190"/>
      <c r="H27" s="198"/>
      <c r="I27" s="210">
        <v>0</v>
      </c>
    </row>
    <row r="28" ht="15.75" customHeight="1" spans="1:9">
      <c r="A28" s="187" t="s">
        <v>81</v>
      </c>
      <c r="B28" s="190" t="s">
        <v>82</v>
      </c>
      <c r="C28" s="190"/>
      <c r="D28" s="190"/>
      <c r="E28" s="190"/>
      <c r="F28" s="190"/>
      <c r="G28" s="190"/>
      <c r="H28" s="198"/>
      <c r="I28" s="210">
        <v>0</v>
      </c>
    </row>
    <row r="29" ht="15.75" customHeight="1" spans="1:9">
      <c r="A29" s="189" t="s">
        <v>83</v>
      </c>
      <c r="B29" s="189"/>
      <c r="C29" s="189"/>
      <c r="D29" s="189"/>
      <c r="E29" s="189"/>
      <c r="F29" s="189"/>
      <c r="G29" s="189"/>
      <c r="H29" s="189"/>
      <c r="I29" s="211">
        <f>SUM(I23:I28)</f>
        <v>1775.96</v>
      </c>
    </row>
    <row r="30" ht="15.75" customHeight="1" spans="1:9">
      <c r="A30" s="199"/>
      <c r="B30" s="199"/>
      <c r="C30" s="199"/>
      <c r="D30" s="199"/>
      <c r="E30" s="199"/>
      <c r="F30" s="199"/>
      <c r="G30" s="199"/>
      <c r="H30" s="199"/>
      <c r="I30" s="199"/>
    </row>
    <row r="31" ht="15.75" customHeight="1" spans="1:9">
      <c r="A31" s="189" t="s">
        <v>84</v>
      </c>
      <c r="B31" s="189"/>
      <c r="C31" s="189"/>
      <c r="D31" s="189"/>
      <c r="E31" s="189"/>
      <c r="F31" s="189"/>
      <c r="G31" s="189"/>
      <c r="H31" s="189"/>
      <c r="I31" s="189"/>
    </row>
    <row r="32" ht="15.75" customHeight="1" spans="1:9">
      <c r="A32" s="189" t="s">
        <v>85</v>
      </c>
      <c r="B32" s="189"/>
      <c r="C32" s="189"/>
      <c r="D32" s="189"/>
      <c r="E32" s="189"/>
      <c r="F32" s="189"/>
      <c r="G32" s="189"/>
      <c r="H32" s="189" t="s">
        <v>73</v>
      </c>
      <c r="I32" s="189" t="s">
        <v>74</v>
      </c>
    </row>
    <row r="33" ht="15.75" customHeight="1" spans="1:9">
      <c r="A33" s="187" t="s">
        <v>48</v>
      </c>
      <c r="B33" s="190" t="s">
        <v>86</v>
      </c>
      <c r="C33" s="190"/>
      <c r="D33" s="190"/>
      <c r="E33" s="190"/>
      <c r="F33" s="190"/>
      <c r="G33" s="190"/>
      <c r="H33" s="198">
        <f>ROUND(1/12,4)</f>
        <v>0.0833</v>
      </c>
      <c r="I33" s="212">
        <f>ROUND(I29*H33,2)</f>
        <v>147.94</v>
      </c>
    </row>
    <row r="34" ht="15.75" customHeight="1" spans="1:9">
      <c r="A34" s="187" t="s">
        <v>50</v>
      </c>
      <c r="B34" s="190" t="s">
        <v>87</v>
      </c>
      <c r="C34" s="190"/>
      <c r="D34" s="190"/>
      <c r="E34" s="190"/>
      <c r="F34" s="190"/>
      <c r="G34" s="190"/>
      <c r="H34" s="198">
        <v>0.121</v>
      </c>
      <c r="I34" s="212">
        <f>ROUND(I29*H34,2)</f>
        <v>214.89</v>
      </c>
    </row>
    <row r="35" ht="15.75" customHeight="1" spans="1:9">
      <c r="A35" s="189" t="s">
        <v>88</v>
      </c>
      <c r="B35" s="189"/>
      <c r="C35" s="189"/>
      <c r="D35" s="189"/>
      <c r="E35" s="189"/>
      <c r="F35" s="189"/>
      <c r="G35" s="189"/>
      <c r="H35" s="200">
        <f>SUM(H33:H34)</f>
        <v>0.2043</v>
      </c>
      <c r="I35" s="211">
        <f>SUM(I33:I34)</f>
        <v>362.83</v>
      </c>
    </row>
    <row r="36" ht="15.75" customHeight="1" spans="1:9">
      <c r="A36" s="201" t="s">
        <v>89</v>
      </c>
      <c r="B36" s="201"/>
      <c r="C36" s="201"/>
      <c r="D36" s="201"/>
      <c r="E36" s="201"/>
      <c r="F36" s="201"/>
      <c r="G36" s="202" t="s">
        <v>90</v>
      </c>
      <c r="H36" s="202"/>
      <c r="I36" s="213">
        <f>I29</f>
        <v>1775.96</v>
      </c>
    </row>
    <row r="37" ht="15.75" customHeight="1" spans="1:9">
      <c r="A37" s="201"/>
      <c r="B37" s="201"/>
      <c r="C37" s="201"/>
      <c r="D37" s="201"/>
      <c r="E37" s="201"/>
      <c r="F37" s="201"/>
      <c r="G37" s="202" t="s">
        <v>91</v>
      </c>
      <c r="H37" s="202"/>
      <c r="I37" s="213">
        <f>I35</f>
        <v>362.83</v>
      </c>
    </row>
    <row r="38" ht="15.75" customHeight="1" spans="1:9">
      <c r="A38" s="201"/>
      <c r="B38" s="201"/>
      <c r="C38" s="201"/>
      <c r="D38" s="201"/>
      <c r="E38" s="201"/>
      <c r="F38" s="201"/>
      <c r="G38" s="203" t="s">
        <v>92</v>
      </c>
      <c r="H38" s="203"/>
      <c r="I38" s="214">
        <f>SUM(I36:I37)</f>
        <v>2138.79</v>
      </c>
    </row>
    <row r="39" ht="15.75" customHeight="1" spans="1:9">
      <c r="A39" s="189" t="s">
        <v>93</v>
      </c>
      <c r="B39" s="189"/>
      <c r="C39" s="189"/>
      <c r="D39" s="189"/>
      <c r="E39" s="189"/>
      <c r="F39" s="189"/>
      <c r="G39" s="189"/>
      <c r="H39" s="189" t="s">
        <v>73</v>
      </c>
      <c r="I39" s="189" t="s">
        <v>74</v>
      </c>
    </row>
    <row r="40" ht="15.75" customHeight="1" spans="1:9">
      <c r="A40" s="187" t="s">
        <v>48</v>
      </c>
      <c r="B40" s="190" t="s">
        <v>94</v>
      </c>
      <c r="C40" s="190"/>
      <c r="D40" s="190"/>
      <c r="E40" s="190"/>
      <c r="F40" s="190"/>
      <c r="G40" s="190"/>
      <c r="H40" s="198">
        <v>0.2</v>
      </c>
      <c r="I40" s="212">
        <f t="shared" ref="I40:I47" si="0">ROUND($I$38*H40,2)</f>
        <v>427.76</v>
      </c>
    </row>
    <row r="41" ht="15.75" customHeight="1" spans="1:9">
      <c r="A41" s="187" t="s">
        <v>50</v>
      </c>
      <c r="B41" s="190" t="s">
        <v>95</v>
      </c>
      <c r="C41" s="190"/>
      <c r="D41" s="190"/>
      <c r="E41" s="190"/>
      <c r="F41" s="190"/>
      <c r="G41" s="190"/>
      <c r="H41" s="198">
        <v>0.025</v>
      </c>
      <c r="I41" s="212">
        <f t="shared" si="0"/>
        <v>53.47</v>
      </c>
    </row>
    <row r="42" ht="15.75" customHeight="1" spans="1:9">
      <c r="A42" s="187" t="s">
        <v>53</v>
      </c>
      <c r="B42" s="190" t="s">
        <v>96</v>
      </c>
      <c r="C42" s="190"/>
      <c r="D42" s="190"/>
      <c r="E42" s="190"/>
      <c r="F42" s="190"/>
      <c r="G42" s="190"/>
      <c r="H42" s="198">
        <v>0.06</v>
      </c>
      <c r="I42" s="212">
        <f t="shared" si="0"/>
        <v>128.33</v>
      </c>
    </row>
    <row r="43" ht="15.75" customHeight="1" spans="1:9">
      <c r="A43" s="187" t="s">
        <v>56</v>
      </c>
      <c r="B43" s="190" t="s">
        <v>97</v>
      </c>
      <c r="C43" s="190"/>
      <c r="D43" s="190"/>
      <c r="E43" s="190"/>
      <c r="F43" s="190"/>
      <c r="G43" s="190"/>
      <c r="H43" s="198">
        <v>0.015</v>
      </c>
      <c r="I43" s="212">
        <f t="shared" si="0"/>
        <v>32.08</v>
      </c>
    </row>
    <row r="44" ht="15.75" customHeight="1" spans="1:9">
      <c r="A44" s="187" t="s">
        <v>79</v>
      </c>
      <c r="B44" s="190" t="s">
        <v>98</v>
      </c>
      <c r="C44" s="190"/>
      <c r="D44" s="190"/>
      <c r="E44" s="190"/>
      <c r="F44" s="190"/>
      <c r="G44" s="190"/>
      <c r="H44" s="198">
        <v>0.01</v>
      </c>
      <c r="I44" s="212">
        <f t="shared" si="0"/>
        <v>21.39</v>
      </c>
    </row>
    <row r="45" ht="15.75" customHeight="1" spans="1:9">
      <c r="A45" s="187" t="s">
        <v>81</v>
      </c>
      <c r="B45" s="190" t="s">
        <v>99</v>
      </c>
      <c r="C45" s="190"/>
      <c r="D45" s="190"/>
      <c r="E45" s="190"/>
      <c r="F45" s="190"/>
      <c r="G45" s="190"/>
      <c r="H45" s="198">
        <v>0.006</v>
      </c>
      <c r="I45" s="212">
        <f t="shared" si="0"/>
        <v>12.83</v>
      </c>
    </row>
    <row r="46" ht="15.75" customHeight="1" spans="1:9">
      <c r="A46" s="187" t="s">
        <v>100</v>
      </c>
      <c r="B46" s="190" t="s">
        <v>101</v>
      </c>
      <c r="C46" s="190"/>
      <c r="D46" s="190"/>
      <c r="E46" s="190"/>
      <c r="F46" s="190"/>
      <c r="G46" s="190"/>
      <c r="H46" s="198">
        <v>0.002</v>
      </c>
      <c r="I46" s="212">
        <f t="shared" si="0"/>
        <v>4.28</v>
      </c>
    </row>
    <row r="47" ht="15.75" customHeight="1" spans="1:9">
      <c r="A47" s="187" t="s">
        <v>102</v>
      </c>
      <c r="B47" s="190" t="s">
        <v>103</v>
      </c>
      <c r="C47" s="190"/>
      <c r="D47" s="190"/>
      <c r="E47" s="190"/>
      <c r="F47" s="190"/>
      <c r="G47" s="190"/>
      <c r="H47" s="198">
        <v>0.08</v>
      </c>
      <c r="I47" s="212">
        <f t="shared" si="0"/>
        <v>171.1</v>
      </c>
    </row>
    <row r="48" ht="15.75" customHeight="1" spans="1:9">
      <c r="A48" s="189" t="s">
        <v>104</v>
      </c>
      <c r="B48" s="189"/>
      <c r="C48" s="189"/>
      <c r="D48" s="189"/>
      <c r="E48" s="189"/>
      <c r="F48" s="189"/>
      <c r="G48" s="189"/>
      <c r="H48" s="200">
        <f>SUM(H40:H47)</f>
        <v>0.398</v>
      </c>
      <c r="I48" s="211">
        <f>SUM(I40:I47)</f>
        <v>851.24</v>
      </c>
    </row>
    <row r="49" ht="15.75" customHeight="1" spans="1:9">
      <c r="A49" s="204"/>
      <c r="B49" s="204"/>
      <c r="C49" s="204"/>
      <c r="D49" s="204"/>
      <c r="E49" s="204"/>
      <c r="F49" s="204"/>
      <c r="G49" s="204"/>
      <c r="H49" s="204"/>
      <c r="I49" s="204"/>
    </row>
    <row r="50" ht="15.75" customHeight="1" spans="1:9">
      <c r="A50" s="189" t="s">
        <v>105</v>
      </c>
      <c r="B50" s="189"/>
      <c r="C50" s="189"/>
      <c r="D50" s="189"/>
      <c r="E50" s="189"/>
      <c r="F50" s="189"/>
      <c r="G50" s="189"/>
      <c r="H50" s="200"/>
      <c r="I50" s="189" t="s">
        <v>74</v>
      </c>
    </row>
    <row r="51" ht="15.75" customHeight="1" spans="1:9">
      <c r="A51" s="187" t="s">
        <v>48</v>
      </c>
      <c r="B51" s="196" t="s">
        <v>106</v>
      </c>
      <c r="C51" s="196"/>
      <c r="D51" s="196"/>
      <c r="E51" s="196"/>
      <c r="F51" s="196"/>
      <c r="G51" s="196"/>
      <c r="H51" s="205">
        <v>5</v>
      </c>
      <c r="I51" s="215">
        <f>ROUND((H51*2*22)-0.06*I23,2)</f>
        <v>113.44</v>
      </c>
    </row>
    <row r="52" ht="15.75" customHeight="1" spans="1:9">
      <c r="A52" s="187" t="s">
        <v>50</v>
      </c>
      <c r="B52" s="196" t="s">
        <v>107</v>
      </c>
      <c r="C52" s="196"/>
      <c r="D52" s="196"/>
      <c r="E52" s="196"/>
      <c r="F52" s="196"/>
      <c r="G52" s="196"/>
      <c r="H52" s="188" t="s">
        <v>108</v>
      </c>
      <c r="I52" s="210">
        <v>473.82</v>
      </c>
    </row>
    <row r="53" ht="15.75" customHeight="1" spans="1:9">
      <c r="A53" s="187" t="s">
        <v>53</v>
      </c>
      <c r="B53" s="196" t="s">
        <v>109</v>
      </c>
      <c r="C53" s="196"/>
      <c r="D53" s="196"/>
      <c r="E53" s="196"/>
      <c r="F53" s="196"/>
      <c r="G53" s="196"/>
      <c r="H53" s="188" t="s">
        <v>108</v>
      </c>
      <c r="I53" s="210">
        <v>52.15</v>
      </c>
    </row>
    <row r="54" ht="15.75" customHeight="1" spans="1:9">
      <c r="A54" s="187" t="s">
        <v>56</v>
      </c>
      <c r="B54" s="196" t="s">
        <v>110</v>
      </c>
      <c r="C54" s="196"/>
      <c r="D54" s="196"/>
      <c r="E54" s="196"/>
      <c r="F54" s="196"/>
      <c r="G54" s="196"/>
      <c r="H54" s="188" t="s">
        <v>108</v>
      </c>
      <c r="I54" s="210">
        <f>ROUND((I23*26)*0.002/12,2)</f>
        <v>7.7</v>
      </c>
    </row>
    <row r="55" ht="15.75" customHeight="1" spans="1:9">
      <c r="A55" s="189" t="s">
        <v>111</v>
      </c>
      <c r="B55" s="189"/>
      <c r="C55" s="189"/>
      <c r="D55" s="189"/>
      <c r="E55" s="189"/>
      <c r="F55" s="189"/>
      <c r="G55" s="189"/>
      <c r="H55" s="189"/>
      <c r="I55" s="216">
        <f>SUM(I51:I54)</f>
        <v>647.11</v>
      </c>
    </row>
    <row r="56" ht="15.75" customHeight="1" spans="1:9">
      <c r="A56" s="204"/>
      <c r="B56" s="204"/>
      <c r="C56" s="204"/>
      <c r="D56" s="204"/>
      <c r="E56" s="204"/>
      <c r="F56" s="204"/>
      <c r="G56" s="204"/>
      <c r="H56" s="204"/>
      <c r="I56" s="204"/>
    </row>
    <row r="57" ht="15.75" customHeight="1" spans="1:9">
      <c r="A57" s="189" t="s">
        <v>112</v>
      </c>
      <c r="B57" s="189"/>
      <c r="C57" s="189"/>
      <c r="D57" s="189"/>
      <c r="E57" s="189"/>
      <c r="F57" s="189"/>
      <c r="G57" s="189"/>
      <c r="H57" s="189"/>
      <c r="I57" s="189"/>
    </row>
    <row r="58" ht="15.75" customHeight="1" spans="1:9">
      <c r="A58" s="189" t="s">
        <v>113</v>
      </c>
      <c r="B58" s="189"/>
      <c r="C58" s="189"/>
      <c r="D58" s="189"/>
      <c r="E58" s="189"/>
      <c r="F58" s="189"/>
      <c r="G58" s="189"/>
      <c r="H58" s="189"/>
      <c r="I58" s="189" t="s">
        <v>74</v>
      </c>
    </row>
    <row r="59" ht="15.75" customHeight="1" spans="1:9">
      <c r="A59" s="187" t="s">
        <v>114</v>
      </c>
      <c r="B59" s="190" t="s">
        <v>115</v>
      </c>
      <c r="C59" s="190"/>
      <c r="D59" s="190"/>
      <c r="E59" s="190"/>
      <c r="F59" s="190"/>
      <c r="G59" s="190"/>
      <c r="H59" s="190"/>
      <c r="I59" s="212">
        <f>I35</f>
        <v>362.83</v>
      </c>
    </row>
    <row r="60" ht="15.75" customHeight="1" spans="1:14">
      <c r="A60" s="187" t="s">
        <v>116</v>
      </c>
      <c r="B60" s="190" t="s">
        <v>117</v>
      </c>
      <c r="C60" s="190"/>
      <c r="D60" s="190"/>
      <c r="E60" s="190"/>
      <c r="F60" s="190"/>
      <c r="G60" s="190"/>
      <c r="H60" s="190"/>
      <c r="I60" s="212">
        <f>I48</f>
        <v>851.24</v>
      </c>
      <c r="N60" s="217"/>
    </row>
    <row r="61" ht="15.75" customHeight="1" spans="1:9">
      <c r="A61" s="187" t="s">
        <v>118</v>
      </c>
      <c r="B61" s="190" t="s">
        <v>119</v>
      </c>
      <c r="C61" s="190"/>
      <c r="D61" s="190"/>
      <c r="E61" s="190"/>
      <c r="F61" s="190"/>
      <c r="G61" s="190"/>
      <c r="H61" s="190"/>
      <c r="I61" s="212">
        <f>I55</f>
        <v>647.11</v>
      </c>
    </row>
    <row r="62" ht="15.75" customHeight="1" spans="1:9">
      <c r="A62" s="189" t="s">
        <v>120</v>
      </c>
      <c r="B62" s="189"/>
      <c r="C62" s="189"/>
      <c r="D62" s="189"/>
      <c r="E62" s="189"/>
      <c r="F62" s="189"/>
      <c r="G62" s="189"/>
      <c r="H62" s="189"/>
      <c r="I62" s="211">
        <f>SUM(I59:I61)</f>
        <v>1861.18</v>
      </c>
    </row>
    <row r="63" ht="15.75" customHeight="1" spans="1:9">
      <c r="A63" s="206" t="s">
        <v>121</v>
      </c>
      <c r="B63" s="206"/>
      <c r="C63" s="206"/>
      <c r="D63" s="206"/>
      <c r="E63" s="206"/>
      <c r="F63" s="206"/>
      <c r="G63" s="202" t="s">
        <v>90</v>
      </c>
      <c r="H63" s="202"/>
      <c r="I63" s="213">
        <f>I29</f>
        <v>1775.96</v>
      </c>
    </row>
    <row r="64" ht="15.75" customHeight="1" spans="1:9">
      <c r="A64" s="206"/>
      <c r="B64" s="206"/>
      <c r="C64" s="206"/>
      <c r="D64" s="206"/>
      <c r="E64" s="206"/>
      <c r="F64" s="206"/>
      <c r="G64" s="202" t="s">
        <v>122</v>
      </c>
      <c r="H64" s="202"/>
      <c r="I64" s="213">
        <f>I62</f>
        <v>1861.18</v>
      </c>
    </row>
    <row r="65" ht="15.75" customHeight="1" spans="1:9">
      <c r="A65" s="206"/>
      <c r="B65" s="206"/>
      <c r="C65" s="206"/>
      <c r="D65" s="206"/>
      <c r="E65" s="206"/>
      <c r="F65" s="206"/>
      <c r="G65" s="203" t="s">
        <v>92</v>
      </c>
      <c r="H65" s="203"/>
      <c r="I65" s="214">
        <f>SUM(I63:I64)</f>
        <v>3637.14</v>
      </c>
    </row>
    <row r="66" ht="15.75" customHeight="1" spans="1:9">
      <c r="A66" s="189" t="s">
        <v>123</v>
      </c>
      <c r="B66" s="189"/>
      <c r="C66" s="189"/>
      <c r="D66" s="189"/>
      <c r="E66" s="189"/>
      <c r="F66" s="189"/>
      <c r="G66" s="189"/>
      <c r="H66" s="189"/>
      <c r="I66" s="189"/>
    </row>
    <row r="67" ht="15.75" customHeight="1" spans="1:9">
      <c r="A67" s="187">
        <v>3</v>
      </c>
      <c r="B67" s="189" t="s">
        <v>124</v>
      </c>
      <c r="C67" s="189"/>
      <c r="D67" s="189"/>
      <c r="E67" s="189"/>
      <c r="F67" s="189"/>
      <c r="G67" s="189"/>
      <c r="H67" s="189" t="s">
        <v>73</v>
      </c>
      <c r="I67" s="189" t="s">
        <v>74</v>
      </c>
    </row>
    <row r="68" ht="15.75" customHeight="1" spans="1:9">
      <c r="A68" s="187" t="s">
        <v>48</v>
      </c>
      <c r="B68" s="190" t="s">
        <v>125</v>
      </c>
      <c r="C68" s="190"/>
      <c r="D68" s="190"/>
      <c r="E68" s="190"/>
      <c r="F68" s="190"/>
      <c r="G68" s="190"/>
      <c r="H68" s="198">
        <f>ROUND(((1/12)*5%),4)</f>
        <v>0.0042</v>
      </c>
      <c r="I68" s="212">
        <f>ROUND(H68*$I$65,2)</f>
        <v>15.28</v>
      </c>
    </row>
    <row r="69" ht="15.75" customHeight="1" spans="1:12">
      <c r="A69" s="187" t="s">
        <v>50</v>
      </c>
      <c r="B69" s="190" t="s">
        <v>126</v>
      </c>
      <c r="C69" s="190"/>
      <c r="D69" s="190"/>
      <c r="E69" s="190"/>
      <c r="F69" s="190"/>
      <c r="G69" s="190"/>
      <c r="H69" s="198">
        <f>TRUNC(H68*H47,4)</f>
        <v>0.0003</v>
      </c>
      <c r="I69" s="212">
        <f>ROUND(H69*$I$65,2)</f>
        <v>1.09</v>
      </c>
      <c r="L69" s="233"/>
    </row>
    <row r="70" ht="15.75" customHeight="1" spans="1:9">
      <c r="A70" s="187" t="s">
        <v>53</v>
      </c>
      <c r="B70" s="190" t="s">
        <v>127</v>
      </c>
      <c r="C70" s="190"/>
      <c r="D70" s="190"/>
      <c r="E70" s="190"/>
      <c r="F70" s="190"/>
      <c r="G70" s="190"/>
      <c r="H70" s="198">
        <f>ROUND(((7/30)/12)*95%,4)</f>
        <v>0.0185</v>
      </c>
      <c r="I70" s="212">
        <f>ROUND(H70*$I$65,2)</f>
        <v>67.29</v>
      </c>
    </row>
    <row r="71" ht="15.75" customHeight="1" spans="1:12">
      <c r="A71" s="218" t="s">
        <v>56</v>
      </c>
      <c r="B71" s="219" t="s">
        <v>128</v>
      </c>
      <c r="C71" s="219"/>
      <c r="D71" s="219"/>
      <c r="E71" s="219"/>
      <c r="F71" s="219"/>
      <c r="G71" s="219"/>
      <c r="H71" s="198">
        <f>ROUND(H70*H48,4)</f>
        <v>0.0074</v>
      </c>
      <c r="I71" s="212">
        <f>ROUND(H71*$I$65,2)</f>
        <v>26.91</v>
      </c>
      <c r="L71" s="234"/>
    </row>
    <row r="72" ht="15.75" customHeight="1" spans="1:9">
      <c r="A72" s="187" t="s">
        <v>79</v>
      </c>
      <c r="B72" s="190" t="s">
        <v>129</v>
      </c>
      <c r="C72" s="190"/>
      <c r="D72" s="190"/>
      <c r="E72" s="190"/>
      <c r="F72" s="190"/>
      <c r="G72" s="190"/>
      <c r="H72" s="198">
        <v>0.04</v>
      </c>
      <c r="I72" s="212">
        <f>ROUND(H72*$I$65,2)</f>
        <v>145.49</v>
      </c>
    </row>
    <row r="73" ht="15.75" customHeight="1" spans="1:9">
      <c r="A73" s="189" t="s">
        <v>130</v>
      </c>
      <c r="B73" s="189"/>
      <c r="C73" s="189"/>
      <c r="D73" s="189"/>
      <c r="E73" s="189"/>
      <c r="F73" s="189"/>
      <c r="G73" s="189"/>
      <c r="H73" s="200">
        <f>SUM(H68:H72)</f>
        <v>0.0704</v>
      </c>
      <c r="I73" s="211">
        <f>SUM(I68:I72)</f>
        <v>256.06</v>
      </c>
    </row>
    <row r="74" ht="15.75" customHeight="1" spans="1:9">
      <c r="A74" s="220" t="s">
        <v>131</v>
      </c>
      <c r="B74" s="220"/>
      <c r="C74" s="220"/>
      <c r="D74" s="220"/>
      <c r="E74" s="220"/>
      <c r="F74" s="220"/>
      <c r="G74" s="202" t="s">
        <v>90</v>
      </c>
      <c r="H74" s="202"/>
      <c r="I74" s="213">
        <f>I29</f>
        <v>1775.96</v>
      </c>
    </row>
    <row r="75" ht="15.75" customHeight="1" spans="1:9">
      <c r="A75" s="220"/>
      <c r="B75" s="220"/>
      <c r="C75" s="220"/>
      <c r="D75" s="220"/>
      <c r="E75" s="220"/>
      <c r="F75" s="220"/>
      <c r="G75" s="202" t="s">
        <v>122</v>
      </c>
      <c r="H75" s="202"/>
      <c r="I75" s="213">
        <f>I62</f>
        <v>1861.18</v>
      </c>
    </row>
    <row r="76" ht="15.75" customHeight="1" spans="1:14">
      <c r="A76" s="220"/>
      <c r="B76" s="220"/>
      <c r="C76" s="220"/>
      <c r="D76" s="220"/>
      <c r="E76" s="220"/>
      <c r="F76" s="220"/>
      <c r="G76" s="202" t="s">
        <v>132</v>
      </c>
      <c r="H76" s="202"/>
      <c r="I76" s="213">
        <f>I73</f>
        <v>256.06</v>
      </c>
      <c r="N76" s="235"/>
    </row>
    <row r="77" ht="15.75" customHeight="1" spans="1:9">
      <c r="A77" s="220"/>
      <c r="B77" s="220"/>
      <c r="C77" s="220"/>
      <c r="D77" s="220"/>
      <c r="E77" s="220"/>
      <c r="F77" s="220"/>
      <c r="G77" s="203" t="s">
        <v>92</v>
      </c>
      <c r="H77" s="203"/>
      <c r="I77" s="214">
        <f>SUM(I74:I76)</f>
        <v>3893.2</v>
      </c>
    </row>
    <row r="78" ht="15.75" customHeight="1" spans="1:9">
      <c r="A78" s="189" t="s">
        <v>133</v>
      </c>
      <c r="B78" s="189"/>
      <c r="C78" s="189"/>
      <c r="D78" s="189"/>
      <c r="E78" s="189"/>
      <c r="F78" s="189"/>
      <c r="G78" s="189"/>
      <c r="H78" s="189"/>
      <c r="I78" s="189"/>
    </row>
    <row r="79" ht="15.75" customHeight="1" spans="1:9">
      <c r="A79" s="189" t="s">
        <v>134</v>
      </c>
      <c r="B79" s="189"/>
      <c r="C79" s="189"/>
      <c r="D79" s="189"/>
      <c r="E79" s="189"/>
      <c r="F79" s="189"/>
      <c r="G79" s="189"/>
      <c r="H79" s="189" t="s">
        <v>73</v>
      </c>
      <c r="I79" s="189" t="s">
        <v>74</v>
      </c>
    </row>
    <row r="80" ht="15.75" customHeight="1" spans="1:9">
      <c r="A80" s="187" t="s">
        <v>48</v>
      </c>
      <c r="B80" s="190" t="s">
        <v>135</v>
      </c>
      <c r="C80" s="190"/>
      <c r="D80" s="190"/>
      <c r="E80" s="190"/>
      <c r="F80" s="190"/>
      <c r="G80" s="190"/>
      <c r="H80" s="198">
        <f>ROUND(((1+1/3)/12)/12,4)</f>
        <v>0.0093</v>
      </c>
      <c r="I80" s="212">
        <f t="shared" ref="I80:I85" si="1">ROUND(H80*$I$77,2)</f>
        <v>36.21</v>
      </c>
    </row>
    <row r="81" ht="15.75" customHeight="1" spans="1:12">
      <c r="A81" s="187" t="s">
        <v>50</v>
      </c>
      <c r="B81" s="190" t="s">
        <v>136</v>
      </c>
      <c r="C81" s="190"/>
      <c r="D81" s="190"/>
      <c r="E81" s="190"/>
      <c r="F81" s="190"/>
      <c r="G81" s="190"/>
      <c r="H81" s="198">
        <f>ROUND((2/30)/12,4)</f>
        <v>0.0056</v>
      </c>
      <c r="I81" s="212">
        <f t="shared" si="1"/>
        <v>21.8</v>
      </c>
      <c r="L81" s="235"/>
    </row>
    <row r="82" ht="15.75" customHeight="1" spans="1:11">
      <c r="A82" s="187" t="s">
        <v>53</v>
      </c>
      <c r="B82" s="190" t="s">
        <v>137</v>
      </c>
      <c r="C82" s="190"/>
      <c r="D82" s="190"/>
      <c r="E82" s="190"/>
      <c r="F82" s="190"/>
      <c r="G82" s="190"/>
      <c r="H82" s="198">
        <f>ROUND(((5/30)/12)*2%,4)</f>
        <v>0.0003</v>
      </c>
      <c r="I82" s="212">
        <f t="shared" si="1"/>
        <v>1.17</v>
      </c>
      <c r="K82" s="235"/>
    </row>
    <row r="83" ht="15.75" customHeight="1" spans="1:9">
      <c r="A83" s="187" t="s">
        <v>56</v>
      </c>
      <c r="B83" s="190" t="s">
        <v>138</v>
      </c>
      <c r="C83" s="190"/>
      <c r="D83" s="190"/>
      <c r="E83" s="190"/>
      <c r="F83" s="190"/>
      <c r="G83" s="190"/>
      <c r="H83" s="198">
        <f>ROUND(((15/30)/12)*8%,4)</f>
        <v>0.0033</v>
      </c>
      <c r="I83" s="212">
        <f t="shared" si="1"/>
        <v>12.85</v>
      </c>
    </row>
    <row r="84" ht="15.75" customHeight="1" spans="1:9">
      <c r="A84" s="187" t="s">
        <v>79</v>
      </c>
      <c r="B84" s="190" t="s">
        <v>139</v>
      </c>
      <c r="C84" s="190"/>
      <c r="D84" s="190"/>
      <c r="E84" s="190"/>
      <c r="F84" s="190"/>
      <c r="G84" s="190"/>
      <c r="H84" s="198">
        <f>ROUND(((1+1/3)/12*4/12)*2%,4)</f>
        <v>0.0007</v>
      </c>
      <c r="I84" s="212">
        <f t="shared" si="1"/>
        <v>2.73</v>
      </c>
    </row>
    <row r="85" ht="15.75" customHeight="1" spans="1:9">
      <c r="A85" s="187" t="s">
        <v>81</v>
      </c>
      <c r="B85" s="190" t="s">
        <v>140</v>
      </c>
      <c r="C85" s="190"/>
      <c r="D85" s="190"/>
      <c r="E85" s="190"/>
      <c r="F85" s="190"/>
      <c r="G85" s="190"/>
      <c r="H85" s="198">
        <v>0</v>
      </c>
      <c r="I85" s="212">
        <f t="shared" si="1"/>
        <v>0</v>
      </c>
    </row>
    <row r="86" ht="15.75" customHeight="1" spans="1:9">
      <c r="A86" s="189" t="s">
        <v>141</v>
      </c>
      <c r="B86" s="189"/>
      <c r="C86" s="189"/>
      <c r="D86" s="189"/>
      <c r="E86" s="189"/>
      <c r="F86" s="189"/>
      <c r="G86" s="189"/>
      <c r="H86" s="200">
        <f>SUM(H80:H85)</f>
        <v>0.0192</v>
      </c>
      <c r="I86" s="211">
        <f>SUM(I80:I85)</f>
        <v>74.76</v>
      </c>
    </row>
    <row r="87" ht="15.75" customHeight="1" spans="1:9">
      <c r="A87" s="204"/>
      <c r="B87" s="204"/>
      <c r="C87" s="204"/>
      <c r="D87" s="204"/>
      <c r="E87" s="204"/>
      <c r="F87" s="204"/>
      <c r="G87" s="204"/>
      <c r="H87" s="204"/>
      <c r="I87" s="204"/>
    </row>
    <row r="88" ht="15.75" customHeight="1" spans="1:9">
      <c r="A88" s="189" t="s">
        <v>142</v>
      </c>
      <c r="B88" s="189"/>
      <c r="C88" s="189"/>
      <c r="D88" s="189"/>
      <c r="E88" s="189"/>
      <c r="F88" s="189"/>
      <c r="G88" s="189"/>
      <c r="H88" s="189" t="s">
        <v>73</v>
      </c>
      <c r="I88" s="189" t="s">
        <v>74</v>
      </c>
    </row>
    <row r="89" ht="15.75" customHeight="1" spans="1:9">
      <c r="A89" s="187" t="s">
        <v>48</v>
      </c>
      <c r="B89" s="190" t="s">
        <v>143</v>
      </c>
      <c r="C89" s="190"/>
      <c r="D89" s="190"/>
      <c r="E89" s="190"/>
      <c r="F89" s="190"/>
      <c r="G89" s="190"/>
      <c r="H89" s="198">
        <v>0</v>
      </c>
      <c r="I89" s="212">
        <f>I29*H89</f>
        <v>0</v>
      </c>
    </row>
    <row r="90" ht="15.75" customHeight="1" spans="1:9">
      <c r="A90" s="189" t="s">
        <v>144</v>
      </c>
      <c r="B90" s="189"/>
      <c r="C90" s="189"/>
      <c r="D90" s="189"/>
      <c r="E90" s="189"/>
      <c r="F90" s="189"/>
      <c r="G90" s="189"/>
      <c r="H90" s="200">
        <f>H89</f>
        <v>0</v>
      </c>
      <c r="I90" s="211">
        <f>I89</f>
        <v>0</v>
      </c>
    </row>
    <row r="91" ht="15.75" customHeight="1" spans="1:9">
      <c r="A91" s="204"/>
      <c r="B91" s="204"/>
      <c r="C91" s="204"/>
      <c r="D91" s="204"/>
      <c r="E91" s="204"/>
      <c r="F91" s="204"/>
      <c r="G91" s="204"/>
      <c r="H91" s="204"/>
      <c r="I91" s="204"/>
    </row>
    <row r="92" ht="15.75" customHeight="1" spans="1:9">
      <c r="A92" s="189" t="s">
        <v>145</v>
      </c>
      <c r="B92" s="189"/>
      <c r="C92" s="189"/>
      <c r="D92" s="189"/>
      <c r="E92" s="189"/>
      <c r="F92" s="189"/>
      <c r="G92" s="189"/>
      <c r="H92" s="189"/>
      <c r="I92" s="189"/>
    </row>
    <row r="93" ht="15.75" customHeight="1" spans="1:9">
      <c r="A93" s="189" t="s">
        <v>146</v>
      </c>
      <c r="B93" s="189"/>
      <c r="C93" s="189"/>
      <c r="D93" s="189"/>
      <c r="E93" s="189"/>
      <c r="F93" s="189"/>
      <c r="G93" s="189"/>
      <c r="H93" s="189"/>
      <c r="I93" s="189" t="s">
        <v>74</v>
      </c>
    </row>
    <row r="94" ht="15.75" customHeight="1" spans="1:9">
      <c r="A94" s="187" t="s">
        <v>147</v>
      </c>
      <c r="B94" s="190" t="s">
        <v>148</v>
      </c>
      <c r="C94" s="190"/>
      <c r="D94" s="190"/>
      <c r="E94" s="190"/>
      <c r="F94" s="190"/>
      <c r="G94" s="190"/>
      <c r="H94" s="190"/>
      <c r="I94" s="212">
        <f>I86</f>
        <v>74.76</v>
      </c>
    </row>
    <row r="95" ht="15.75" customHeight="1" spans="1:9">
      <c r="A95" s="187" t="s">
        <v>149</v>
      </c>
      <c r="B95" s="190" t="s">
        <v>150</v>
      </c>
      <c r="C95" s="190"/>
      <c r="D95" s="190"/>
      <c r="E95" s="190"/>
      <c r="F95" s="190"/>
      <c r="G95" s="190"/>
      <c r="H95" s="190"/>
      <c r="I95" s="212">
        <f>I90</f>
        <v>0</v>
      </c>
    </row>
    <row r="96" ht="15.75" customHeight="1" spans="1:9">
      <c r="A96" s="189" t="s">
        <v>151</v>
      </c>
      <c r="B96" s="189"/>
      <c r="C96" s="189"/>
      <c r="D96" s="189"/>
      <c r="E96" s="189"/>
      <c r="F96" s="189"/>
      <c r="G96" s="189"/>
      <c r="H96" s="189"/>
      <c r="I96" s="211">
        <f>SUM(I94:I95)</f>
        <v>74.76</v>
      </c>
    </row>
    <row r="97" ht="15.75" customHeight="1" spans="1:9">
      <c r="A97" s="204"/>
      <c r="B97" s="204"/>
      <c r="C97" s="204"/>
      <c r="D97" s="204"/>
      <c r="E97" s="204"/>
      <c r="F97" s="204"/>
      <c r="G97" s="204"/>
      <c r="H97" s="204"/>
      <c r="I97" s="204"/>
    </row>
    <row r="98" ht="15.75" customHeight="1" spans="1:9">
      <c r="A98" s="189" t="s">
        <v>152</v>
      </c>
      <c r="B98" s="189"/>
      <c r="C98" s="189"/>
      <c r="D98" s="189"/>
      <c r="E98" s="189"/>
      <c r="F98" s="189"/>
      <c r="G98" s="189"/>
      <c r="H98" s="189"/>
      <c r="I98" s="189"/>
    </row>
    <row r="99" ht="15.75" customHeight="1" spans="1:9">
      <c r="A99" s="189">
        <v>5</v>
      </c>
      <c r="B99" s="189" t="s">
        <v>153</v>
      </c>
      <c r="C99" s="189"/>
      <c r="D99" s="189"/>
      <c r="E99" s="189"/>
      <c r="F99" s="189"/>
      <c r="G99" s="189"/>
      <c r="H99" s="189"/>
      <c r="I99" s="189" t="s">
        <v>74</v>
      </c>
    </row>
    <row r="100" ht="15.75" customHeight="1" spans="1:9">
      <c r="A100" s="221" t="s">
        <v>48</v>
      </c>
      <c r="B100" s="196" t="s">
        <v>154</v>
      </c>
      <c r="C100" s="196"/>
      <c r="D100" s="196"/>
      <c r="E100" s="196"/>
      <c r="F100" s="196"/>
      <c r="G100" s="196"/>
      <c r="H100" s="222" t="s">
        <v>108</v>
      </c>
      <c r="I100" s="212">
        <v>0</v>
      </c>
    </row>
    <row r="101" ht="15.75" customHeight="1" spans="1:9">
      <c r="A101" s="221" t="s">
        <v>50</v>
      </c>
      <c r="B101" s="196" t="s">
        <v>155</v>
      </c>
      <c r="C101" s="196"/>
      <c r="D101" s="196"/>
      <c r="E101" s="196"/>
      <c r="F101" s="196"/>
      <c r="G101" s="196"/>
      <c r="H101" s="222" t="s">
        <v>108</v>
      </c>
      <c r="I101" s="236">
        <f>EPIS!K57</f>
        <v>30.1375</v>
      </c>
    </row>
    <row r="102" ht="15.75" customHeight="1" spans="1:9">
      <c r="A102" s="221" t="s">
        <v>53</v>
      </c>
      <c r="B102" s="196" t="s">
        <v>156</v>
      </c>
      <c r="C102" s="196"/>
      <c r="D102" s="196"/>
      <c r="E102" s="196"/>
      <c r="F102" s="196"/>
      <c r="G102" s="196"/>
      <c r="H102" s="222" t="s">
        <v>108</v>
      </c>
      <c r="I102" s="236">
        <f>UNIFORMES!K45</f>
        <v>29.2141666666667</v>
      </c>
    </row>
    <row r="103" ht="15.75" customHeight="1" spans="1:9">
      <c r="A103" s="221" t="s">
        <v>56</v>
      </c>
      <c r="B103" s="196" t="s">
        <v>157</v>
      </c>
      <c r="C103" s="196"/>
      <c r="D103" s="196"/>
      <c r="E103" s="196"/>
      <c r="F103" s="196"/>
      <c r="G103" s="196"/>
      <c r="H103" s="223" t="s">
        <v>108</v>
      </c>
      <c r="I103" s="212">
        <f>'G2-FERRAMENTAS E EQUIPAMENTOS'!N57</f>
        <v>42.295</v>
      </c>
    </row>
    <row r="104" ht="15.75" customHeight="1" spans="1:9">
      <c r="A104" s="189" t="s">
        <v>158</v>
      </c>
      <c r="B104" s="189"/>
      <c r="C104" s="189"/>
      <c r="D104" s="189"/>
      <c r="E104" s="189"/>
      <c r="F104" s="189"/>
      <c r="G104" s="189"/>
      <c r="H104" s="200" t="s">
        <v>108</v>
      </c>
      <c r="I104" s="211">
        <f>SUM(I100:I103)</f>
        <v>101.646666666667</v>
      </c>
    </row>
    <row r="105" ht="15.75" customHeight="1" spans="1:9">
      <c r="A105" s="220" t="s">
        <v>159</v>
      </c>
      <c r="B105" s="220"/>
      <c r="C105" s="220"/>
      <c r="D105" s="220"/>
      <c r="E105" s="220"/>
      <c r="F105" s="220"/>
      <c r="G105" s="202" t="s">
        <v>90</v>
      </c>
      <c r="H105" s="202"/>
      <c r="I105" s="213">
        <f>I29</f>
        <v>1775.96</v>
      </c>
    </row>
    <row r="106" ht="15.75" customHeight="1" spans="1:9">
      <c r="A106" s="220"/>
      <c r="B106" s="220"/>
      <c r="C106" s="220"/>
      <c r="D106" s="220"/>
      <c r="E106" s="220"/>
      <c r="F106" s="220"/>
      <c r="G106" s="202" t="s">
        <v>122</v>
      </c>
      <c r="H106" s="202"/>
      <c r="I106" s="213">
        <f>I62</f>
        <v>1861.18</v>
      </c>
    </row>
    <row r="107" ht="15.75" customHeight="1" spans="1:9">
      <c r="A107" s="220"/>
      <c r="B107" s="220"/>
      <c r="C107" s="220"/>
      <c r="D107" s="220"/>
      <c r="E107" s="220"/>
      <c r="F107" s="220"/>
      <c r="G107" s="202" t="s">
        <v>132</v>
      </c>
      <c r="H107" s="202"/>
      <c r="I107" s="213">
        <f>I73</f>
        <v>256.06</v>
      </c>
    </row>
    <row r="108" ht="15.75" customHeight="1" spans="1:9">
      <c r="A108" s="220"/>
      <c r="B108" s="220"/>
      <c r="C108" s="220"/>
      <c r="D108" s="220"/>
      <c r="E108" s="220"/>
      <c r="F108" s="220"/>
      <c r="G108" s="202" t="s">
        <v>160</v>
      </c>
      <c r="H108" s="202"/>
      <c r="I108" s="213">
        <f>I96</f>
        <v>74.76</v>
      </c>
    </row>
    <row r="109" ht="15.75" customHeight="1" spans="1:9">
      <c r="A109" s="220"/>
      <c r="B109" s="220"/>
      <c r="C109" s="220"/>
      <c r="D109" s="220"/>
      <c r="E109" s="220"/>
      <c r="F109" s="220"/>
      <c r="G109" s="202" t="s">
        <v>161</v>
      </c>
      <c r="H109" s="202"/>
      <c r="I109" s="213">
        <f>I104</f>
        <v>101.646666666667</v>
      </c>
    </row>
    <row r="110" ht="15.75" customHeight="1" spans="1:9">
      <c r="A110" s="220"/>
      <c r="B110" s="220"/>
      <c r="C110" s="220"/>
      <c r="D110" s="220"/>
      <c r="E110" s="220"/>
      <c r="F110" s="220"/>
      <c r="G110" s="203" t="s">
        <v>92</v>
      </c>
      <c r="H110" s="203"/>
      <c r="I110" s="214">
        <f>SUM(I105:I109)</f>
        <v>4069.60666666667</v>
      </c>
    </row>
    <row r="111" ht="15.75" customHeight="1" spans="1:9">
      <c r="A111" s="189" t="s">
        <v>162</v>
      </c>
      <c r="B111" s="189"/>
      <c r="C111" s="189"/>
      <c r="D111" s="189"/>
      <c r="E111" s="189"/>
      <c r="F111" s="189"/>
      <c r="G111" s="189"/>
      <c r="H111" s="189"/>
      <c r="I111" s="189"/>
    </row>
    <row r="112" ht="15.75" customHeight="1" spans="1:9">
      <c r="A112" s="189">
        <v>6</v>
      </c>
      <c r="B112" s="189" t="s">
        <v>163</v>
      </c>
      <c r="C112" s="189"/>
      <c r="D112" s="189"/>
      <c r="E112" s="189"/>
      <c r="F112" s="189"/>
      <c r="G112" s="189"/>
      <c r="H112" s="189" t="s">
        <v>73</v>
      </c>
      <c r="I112" s="189" t="s">
        <v>74</v>
      </c>
    </row>
    <row r="113" ht="15.75" customHeight="1" spans="1:9">
      <c r="A113" s="187" t="s">
        <v>48</v>
      </c>
      <c r="B113" s="190" t="s">
        <v>164</v>
      </c>
      <c r="C113" s="190"/>
      <c r="D113" s="190"/>
      <c r="E113" s="190"/>
      <c r="F113" s="190"/>
      <c r="G113" s="190"/>
      <c r="H113" s="224">
        <v>0.05</v>
      </c>
      <c r="I113" s="212">
        <f>ROUND(H113*I110,2)</f>
        <v>203.48</v>
      </c>
    </row>
    <row r="114" ht="15.75" customHeight="1" spans="1:9">
      <c r="A114" s="187" t="s">
        <v>50</v>
      </c>
      <c r="B114" s="190" t="s">
        <v>165</v>
      </c>
      <c r="C114" s="190"/>
      <c r="D114" s="190"/>
      <c r="E114" s="190"/>
      <c r="F114" s="190"/>
      <c r="G114" s="190"/>
      <c r="H114" s="224">
        <v>0.1</v>
      </c>
      <c r="I114" s="212">
        <f>ROUND(H114*(I110+I113),2)</f>
        <v>427.31</v>
      </c>
    </row>
    <row r="115" ht="15.75" customHeight="1" spans="1:9">
      <c r="A115" s="187" t="s">
        <v>53</v>
      </c>
      <c r="B115" s="225" t="s">
        <v>166</v>
      </c>
      <c r="C115" s="225"/>
      <c r="D115" s="225"/>
      <c r="E115" s="225"/>
      <c r="F115" s="225"/>
      <c r="G115" s="225"/>
      <c r="H115" s="198"/>
      <c r="I115" s="237"/>
    </row>
    <row r="116" ht="15.75" customHeight="1" spans="1:9">
      <c r="A116" s="187" t="s">
        <v>167</v>
      </c>
      <c r="B116" s="190" t="s">
        <v>168</v>
      </c>
      <c r="C116" s="190"/>
      <c r="D116" s="190"/>
      <c r="E116" s="190"/>
      <c r="F116" s="190"/>
      <c r="G116" s="190"/>
      <c r="H116" s="224">
        <v>0.0165</v>
      </c>
      <c r="I116" s="212">
        <f>ROUND($I$126*H116,2)</f>
        <v>90.44</v>
      </c>
    </row>
    <row r="117" ht="15.75" customHeight="1" spans="1:9">
      <c r="A117" s="187" t="s">
        <v>169</v>
      </c>
      <c r="B117" s="190" t="s">
        <v>170</v>
      </c>
      <c r="C117" s="190"/>
      <c r="D117" s="190"/>
      <c r="E117" s="190"/>
      <c r="F117" s="190"/>
      <c r="G117" s="190"/>
      <c r="H117" s="224">
        <v>0.076</v>
      </c>
      <c r="I117" s="212">
        <f>ROUND($I$126*H117,2)</f>
        <v>416.59</v>
      </c>
    </row>
    <row r="118" ht="15.75" customHeight="1" spans="1:9">
      <c r="A118" s="187" t="s">
        <v>171</v>
      </c>
      <c r="B118" s="190" t="s">
        <v>172</v>
      </c>
      <c r="C118" s="190"/>
      <c r="D118" s="190"/>
      <c r="E118" s="190"/>
      <c r="F118" s="190"/>
      <c r="G118" s="190"/>
      <c r="H118" s="224">
        <v>0.05</v>
      </c>
      <c r="I118" s="212">
        <f>ROUND($I$126*H118,2)</f>
        <v>274.08</v>
      </c>
    </row>
    <row r="119" ht="15.75" customHeight="1" spans="1:9">
      <c r="A119" s="189" t="s">
        <v>173</v>
      </c>
      <c r="B119" s="189"/>
      <c r="C119" s="189"/>
      <c r="D119" s="189"/>
      <c r="E119" s="189"/>
      <c r="F119" s="189"/>
      <c r="G119" s="189"/>
      <c r="H119" s="226">
        <f>SUM(H113:H118)</f>
        <v>0.2925</v>
      </c>
      <c r="I119" s="211">
        <f>SUM(I113:I118)</f>
        <v>1411.9</v>
      </c>
    </row>
    <row r="120" ht="15.75" customHeight="1" spans="1:9">
      <c r="A120" s="227"/>
      <c r="B120" s="228"/>
      <c r="C120" s="228"/>
      <c r="D120" s="228"/>
      <c r="E120" s="228"/>
      <c r="F120" s="228"/>
      <c r="G120" s="228"/>
      <c r="H120" s="228"/>
      <c r="I120" s="228"/>
    </row>
    <row r="121" ht="15.75" customHeight="1" spans="1:9">
      <c r="A121" s="229" t="s">
        <v>174</v>
      </c>
      <c r="B121" s="230" t="s">
        <v>175</v>
      </c>
      <c r="C121" s="230"/>
      <c r="D121" s="230"/>
      <c r="E121" s="230"/>
      <c r="F121" s="230"/>
      <c r="G121" s="230"/>
      <c r="H121" s="231">
        <f>SUM(H116+H117+H118)</f>
        <v>0.1425</v>
      </c>
      <c r="I121" s="238"/>
    </row>
    <row r="122" ht="15.75" customHeight="1" spans="1:9">
      <c r="A122" s="229"/>
      <c r="B122" s="230">
        <v>100</v>
      </c>
      <c r="C122" s="230"/>
      <c r="D122" s="230"/>
      <c r="E122" s="230"/>
      <c r="F122" s="230"/>
      <c r="G122" s="230"/>
      <c r="H122" s="231"/>
      <c r="I122" s="238"/>
    </row>
    <row r="123" ht="15.75" customHeight="1" spans="1:9">
      <c r="A123" s="232"/>
      <c r="B123" s="230"/>
      <c r="C123" s="230"/>
      <c r="D123" s="230"/>
      <c r="E123" s="230"/>
      <c r="F123" s="230"/>
      <c r="G123" s="230"/>
      <c r="H123" s="231"/>
      <c r="I123" s="238"/>
    </row>
    <row r="124" ht="15.75" customHeight="1" spans="1:9">
      <c r="A124" s="229" t="s">
        <v>176</v>
      </c>
      <c r="B124" s="230" t="s">
        <v>177</v>
      </c>
      <c r="C124" s="230"/>
      <c r="D124" s="230"/>
      <c r="E124" s="230"/>
      <c r="F124" s="230"/>
      <c r="G124" s="230"/>
      <c r="H124" s="231"/>
      <c r="I124" s="238">
        <f>I110+I113+I114</f>
        <v>4700.39666666667</v>
      </c>
    </row>
    <row r="125" ht="15.75" customHeight="1" spans="1:9">
      <c r="A125" s="229"/>
      <c r="B125" s="230"/>
      <c r="C125" s="230"/>
      <c r="D125" s="230"/>
      <c r="E125" s="230"/>
      <c r="F125" s="230"/>
      <c r="G125" s="230"/>
      <c r="H125" s="231"/>
      <c r="I125" s="238"/>
    </row>
    <row r="126" ht="15.75" customHeight="1" spans="1:9">
      <c r="A126" s="229" t="s">
        <v>178</v>
      </c>
      <c r="B126" s="230" t="s">
        <v>179</v>
      </c>
      <c r="C126" s="230"/>
      <c r="D126" s="230"/>
      <c r="E126" s="230"/>
      <c r="F126" s="230"/>
      <c r="G126" s="230"/>
      <c r="H126" s="231"/>
      <c r="I126" s="238">
        <f>ROUND(I124/(1-H121),2)</f>
        <v>5481.51</v>
      </c>
    </row>
    <row r="127" ht="15.75" customHeight="1" spans="1:9">
      <c r="A127" s="229"/>
      <c r="B127" s="230"/>
      <c r="C127" s="230"/>
      <c r="D127" s="230"/>
      <c r="E127" s="230"/>
      <c r="F127" s="230"/>
      <c r="G127" s="230"/>
      <c r="H127" s="231"/>
      <c r="I127" s="238"/>
    </row>
    <row r="128" ht="15.75" customHeight="1" spans="1:9">
      <c r="A128" s="229"/>
      <c r="B128" s="230" t="s">
        <v>180</v>
      </c>
      <c r="C128" s="230"/>
      <c r="D128" s="230"/>
      <c r="E128" s="230"/>
      <c r="F128" s="230"/>
      <c r="G128" s="230"/>
      <c r="H128" s="231"/>
      <c r="I128" s="238">
        <f>I126-I124</f>
        <v>781.113333333333</v>
      </c>
    </row>
    <row r="129" ht="15.75" customHeight="1" spans="1:9">
      <c r="A129" s="227"/>
      <c r="B129" s="239"/>
      <c r="C129" s="239"/>
      <c r="D129" s="239"/>
      <c r="E129" s="239"/>
      <c r="F129" s="239"/>
      <c r="G129" s="239"/>
      <c r="H129" s="239"/>
      <c r="I129" s="240"/>
    </row>
    <row r="130" ht="15.75" customHeight="1" spans="1:9">
      <c r="A130" s="189" t="s">
        <v>181</v>
      </c>
      <c r="B130" s="189"/>
      <c r="C130" s="189"/>
      <c r="D130" s="189"/>
      <c r="E130" s="189"/>
      <c r="F130" s="189"/>
      <c r="G130" s="189"/>
      <c r="H130" s="189"/>
      <c r="I130" s="189"/>
    </row>
    <row r="131" ht="15.75" customHeight="1" spans="1:9">
      <c r="A131" s="189" t="s">
        <v>182</v>
      </c>
      <c r="B131" s="189"/>
      <c r="C131" s="189"/>
      <c r="D131" s="189"/>
      <c r="E131" s="189"/>
      <c r="F131" s="189"/>
      <c r="G131" s="189"/>
      <c r="H131" s="189"/>
      <c r="I131" s="189" t="s">
        <v>74</v>
      </c>
    </row>
    <row r="132" ht="15.75" customHeight="1" spans="1:9">
      <c r="A132" s="188" t="s">
        <v>48</v>
      </c>
      <c r="B132" s="190" t="str">
        <f>A21</f>
        <v>MÓDULO 1 - COMPOSIÇÃO DA REMUNERAÇÃO</v>
      </c>
      <c r="C132" s="190"/>
      <c r="D132" s="190"/>
      <c r="E132" s="190"/>
      <c r="F132" s="190"/>
      <c r="G132" s="190"/>
      <c r="H132" s="190"/>
      <c r="I132" s="241">
        <f>I29</f>
        <v>1775.96</v>
      </c>
    </row>
    <row r="133" ht="15.75" customHeight="1" spans="1:9">
      <c r="A133" s="188" t="s">
        <v>50</v>
      </c>
      <c r="B133" s="190" t="str">
        <f>A31</f>
        <v>MÓDULO 2 – ENCARGOS E BENEFÍCIOS ANUAIS, MENSAIS E DIÁRIOS</v>
      </c>
      <c r="C133" s="190"/>
      <c r="D133" s="190"/>
      <c r="E133" s="190"/>
      <c r="F133" s="190"/>
      <c r="G133" s="190"/>
      <c r="H133" s="190"/>
      <c r="I133" s="241">
        <f>I62</f>
        <v>1861.18</v>
      </c>
    </row>
    <row r="134" ht="15.75" customHeight="1" spans="1:9">
      <c r="A134" s="188" t="s">
        <v>53</v>
      </c>
      <c r="B134" s="190" t="str">
        <f>A66</f>
        <v>MÓDULO 3 – PROVISÃO PARA RESCISÃO</v>
      </c>
      <c r="C134" s="190"/>
      <c r="D134" s="190"/>
      <c r="E134" s="190"/>
      <c r="F134" s="190"/>
      <c r="G134" s="190"/>
      <c r="H134" s="190"/>
      <c r="I134" s="241">
        <f>I73</f>
        <v>256.06</v>
      </c>
    </row>
    <row r="135" ht="15.75" customHeight="1" spans="1:9">
      <c r="A135" s="188" t="s">
        <v>56</v>
      </c>
      <c r="B135" s="190" t="str">
        <f>A78</f>
        <v>MÓDULO 4 – CUSTO DE REPOSIÇÃO DO PROFISSIONAL AUSENTE</v>
      </c>
      <c r="C135" s="190"/>
      <c r="D135" s="190"/>
      <c r="E135" s="190"/>
      <c r="F135" s="190"/>
      <c r="G135" s="190"/>
      <c r="H135" s="190"/>
      <c r="I135" s="241">
        <f>I96</f>
        <v>74.76</v>
      </c>
    </row>
    <row r="136" ht="15.75" customHeight="1" spans="1:9">
      <c r="A136" s="188" t="s">
        <v>79</v>
      </c>
      <c r="B136" s="190" t="str">
        <f>A98</f>
        <v>MÓDULO 5 – INSUMOS DIVERSOS</v>
      </c>
      <c r="C136" s="190"/>
      <c r="D136" s="190"/>
      <c r="E136" s="190"/>
      <c r="F136" s="190"/>
      <c r="G136" s="190"/>
      <c r="H136" s="190"/>
      <c r="I136" s="241">
        <f>I104</f>
        <v>101.646666666667</v>
      </c>
    </row>
    <row r="137" ht="15.75" customHeight="1" spans="1:9">
      <c r="A137" s="189" t="s">
        <v>183</v>
      </c>
      <c r="B137" s="189"/>
      <c r="C137" s="189"/>
      <c r="D137" s="189"/>
      <c r="E137" s="189"/>
      <c r="F137" s="189"/>
      <c r="G137" s="189"/>
      <c r="H137" s="189"/>
      <c r="I137" s="211">
        <f>SUM(I132:I136)</f>
        <v>4069.60666666667</v>
      </c>
    </row>
    <row r="138" ht="15.75" customHeight="1" spans="1:9">
      <c r="A138" s="188" t="s">
        <v>81</v>
      </c>
      <c r="B138" s="190" t="str">
        <f>A111</f>
        <v>MÓDULO 6 – CUSTOS INDIRETOS, TRIBUTOS E LUCRO</v>
      </c>
      <c r="C138" s="190"/>
      <c r="D138" s="190"/>
      <c r="E138" s="190"/>
      <c r="F138" s="190"/>
      <c r="G138" s="190"/>
      <c r="H138" s="190"/>
      <c r="I138" s="241">
        <f>I119</f>
        <v>1411.9</v>
      </c>
    </row>
    <row r="139" ht="15.75" customHeight="1" spans="1:9">
      <c r="A139" s="189" t="s">
        <v>184</v>
      </c>
      <c r="B139" s="189"/>
      <c r="C139" s="189"/>
      <c r="D139" s="189"/>
      <c r="E139" s="189"/>
      <c r="F139" s="189"/>
      <c r="G139" s="189"/>
      <c r="H139" s="189"/>
      <c r="I139" s="211">
        <f>SUM(I137:I138)</f>
        <v>5481.50666666667</v>
      </c>
    </row>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144">
    <mergeCell ref="A1:I1"/>
    <mergeCell ref="A2:I2"/>
    <mergeCell ref="A3:G3"/>
    <mergeCell ref="H3:I3"/>
    <mergeCell ref="A4:I4"/>
    <mergeCell ref="A5:I5"/>
    <mergeCell ref="B6:H6"/>
    <mergeCell ref="B7:H7"/>
    <mergeCell ref="B8:H8"/>
    <mergeCell ref="B9:H9"/>
    <mergeCell ref="A10:I10"/>
    <mergeCell ref="A11:I11"/>
    <mergeCell ref="A12:B12"/>
    <mergeCell ref="C12:D12"/>
    <mergeCell ref="E12:I12"/>
    <mergeCell ref="A13:B13"/>
    <mergeCell ref="C13:D13"/>
    <mergeCell ref="E13:I13"/>
    <mergeCell ref="A14:I14"/>
    <mergeCell ref="B15:H15"/>
    <mergeCell ref="B16:H16"/>
    <mergeCell ref="B17:H17"/>
    <mergeCell ref="B18:H18"/>
    <mergeCell ref="B19:H19"/>
    <mergeCell ref="A20:I20"/>
    <mergeCell ref="A21:I21"/>
    <mergeCell ref="B22:G22"/>
    <mergeCell ref="B23:G23"/>
    <mergeCell ref="B24:G24"/>
    <mergeCell ref="B25:G25"/>
    <mergeCell ref="B26:G26"/>
    <mergeCell ref="B27:G27"/>
    <mergeCell ref="B28:G28"/>
    <mergeCell ref="A29:H29"/>
    <mergeCell ref="A30:I30"/>
    <mergeCell ref="A31:I31"/>
    <mergeCell ref="A32:G32"/>
    <mergeCell ref="B33:G33"/>
    <mergeCell ref="B34:G34"/>
    <mergeCell ref="A35:G35"/>
    <mergeCell ref="G36:H36"/>
    <mergeCell ref="G37:H37"/>
    <mergeCell ref="G38:H38"/>
    <mergeCell ref="A39:G39"/>
    <mergeCell ref="B40:G40"/>
    <mergeCell ref="B41:G41"/>
    <mergeCell ref="B42:G42"/>
    <mergeCell ref="B43:G43"/>
    <mergeCell ref="B44:G44"/>
    <mergeCell ref="B45:G45"/>
    <mergeCell ref="B46:G46"/>
    <mergeCell ref="B47:G47"/>
    <mergeCell ref="A48:G48"/>
    <mergeCell ref="A49:I49"/>
    <mergeCell ref="A50:G50"/>
    <mergeCell ref="B51:G51"/>
    <mergeCell ref="B52:G52"/>
    <mergeCell ref="B53:G53"/>
    <mergeCell ref="B54:G54"/>
    <mergeCell ref="A55:H55"/>
    <mergeCell ref="A56:I56"/>
    <mergeCell ref="A57:I57"/>
    <mergeCell ref="A58:H58"/>
    <mergeCell ref="B59:H59"/>
    <mergeCell ref="B60:H60"/>
    <mergeCell ref="B61:H61"/>
    <mergeCell ref="A62:H62"/>
    <mergeCell ref="G63:H63"/>
    <mergeCell ref="G64:H64"/>
    <mergeCell ref="G65:H65"/>
    <mergeCell ref="A66:I66"/>
    <mergeCell ref="B67:G67"/>
    <mergeCell ref="B68:G68"/>
    <mergeCell ref="B69:G69"/>
    <mergeCell ref="B70:G70"/>
    <mergeCell ref="B71:G71"/>
    <mergeCell ref="B72:G72"/>
    <mergeCell ref="A73:G73"/>
    <mergeCell ref="G74:H74"/>
    <mergeCell ref="G75:H75"/>
    <mergeCell ref="G76:H76"/>
    <mergeCell ref="G77:H77"/>
    <mergeCell ref="A78:I78"/>
    <mergeCell ref="A79:G79"/>
    <mergeCell ref="B80:G80"/>
    <mergeCell ref="B81:G81"/>
    <mergeCell ref="B82:G82"/>
    <mergeCell ref="B83:G83"/>
    <mergeCell ref="B84:G84"/>
    <mergeCell ref="B85:G85"/>
    <mergeCell ref="A86:G86"/>
    <mergeCell ref="A87:I87"/>
    <mergeCell ref="A88:G88"/>
    <mergeCell ref="B89:G89"/>
    <mergeCell ref="A90:G90"/>
    <mergeCell ref="A91:I91"/>
    <mergeCell ref="A92:I92"/>
    <mergeCell ref="A93:H93"/>
    <mergeCell ref="B94:H94"/>
    <mergeCell ref="B95:H95"/>
    <mergeCell ref="A96:H96"/>
    <mergeCell ref="A97:I97"/>
    <mergeCell ref="A98:I98"/>
    <mergeCell ref="B99:G99"/>
    <mergeCell ref="B100:G100"/>
    <mergeCell ref="B101:G101"/>
    <mergeCell ref="B102:G102"/>
    <mergeCell ref="B103:G103"/>
    <mergeCell ref="A104:G104"/>
    <mergeCell ref="G105:H105"/>
    <mergeCell ref="G106:H106"/>
    <mergeCell ref="G107:H107"/>
    <mergeCell ref="G108:H108"/>
    <mergeCell ref="G109:H109"/>
    <mergeCell ref="G110:H110"/>
    <mergeCell ref="A111:I111"/>
    <mergeCell ref="B112:G112"/>
    <mergeCell ref="B113:G113"/>
    <mergeCell ref="B114:G114"/>
    <mergeCell ref="B115:G115"/>
    <mergeCell ref="B116:G116"/>
    <mergeCell ref="B117:G117"/>
    <mergeCell ref="B118:G118"/>
    <mergeCell ref="A119:G119"/>
    <mergeCell ref="B120:I120"/>
    <mergeCell ref="B121:G121"/>
    <mergeCell ref="B122:G122"/>
    <mergeCell ref="B124:G124"/>
    <mergeCell ref="B126:G126"/>
    <mergeCell ref="B128:G128"/>
    <mergeCell ref="A130:I130"/>
    <mergeCell ref="A131:H131"/>
    <mergeCell ref="B132:H132"/>
    <mergeCell ref="B133:H133"/>
    <mergeCell ref="B134:H134"/>
    <mergeCell ref="B135:H135"/>
    <mergeCell ref="B136:H136"/>
    <mergeCell ref="A137:H137"/>
    <mergeCell ref="B138:H138"/>
    <mergeCell ref="A139:H139"/>
    <mergeCell ref="A105:F110"/>
    <mergeCell ref="A74:F77"/>
    <mergeCell ref="A63:F65"/>
    <mergeCell ref="A36:F38"/>
  </mergeCells>
  <pageMargins left="0.315277777777778" right="0.315277777777778" top="0.315277777777778" bottom="0.315277777777778" header="0.511811023622047" footer="0.511811023622047"/>
  <pageSetup paperSize="9" scale="71" fitToHeight="0" orientation="portrait" horizontalDpi="300" verticalDpi="3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997"/>
  <sheetViews>
    <sheetView zoomScale="80" zoomScaleNormal="80" workbookViewId="0">
      <selection activeCell="H51" sqref="H51:I51"/>
    </sheetView>
  </sheetViews>
  <sheetFormatPr defaultColWidth="8.71428571428571" defaultRowHeight="14.25" customHeight="1"/>
  <cols>
    <col min="1" max="1" width="7.42857142857143" customWidth="1"/>
    <col min="2" max="2" width="12.4285714285714" customWidth="1"/>
    <col min="3" max="3" width="15" customWidth="1"/>
    <col min="4" max="4" width="15.2857142857143" customWidth="1"/>
    <col min="5" max="5" width="13.4285714285714" customWidth="1"/>
    <col min="6" max="6" width="13.5714285714286" customWidth="1"/>
    <col min="7" max="7" width="11.8571428571429" customWidth="1"/>
    <col min="8" max="8" width="12.8571428571429" customWidth="1"/>
    <col min="9" max="9" width="33.7142857142857" customWidth="1"/>
    <col min="10" max="10" width="7.14285714285714" customWidth="1"/>
    <col min="11" max="11" width="10.5714285714286" customWidth="1"/>
    <col min="12" max="12" width="12.8571428571429" customWidth="1"/>
    <col min="13" max="13" width="7.14285714285714" customWidth="1"/>
    <col min="14" max="14" width="10.5714285714286" customWidth="1"/>
    <col min="15" max="1025" width="14.4285714285714" customWidth="1"/>
  </cols>
  <sheetData>
    <row r="1" spans="1:9">
      <c r="A1" s="187" t="s">
        <v>195</v>
      </c>
      <c r="B1" s="187"/>
      <c r="C1" s="187"/>
      <c r="D1" s="187"/>
      <c r="E1" s="187"/>
      <c r="F1" s="187"/>
      <c r="G1" s="187"/>
      <c r="H1" s="187"/>
      <c r="I1" s="187"/>
    </row>
    <row r="2" spans="1:9">
      <c r="A2" s="187"/>
      <c r="B2" s="187"/>
      <c r="C2" s="187"/>
      <c r="D2" s="187"/>
      <c r="E2" s="187"/>
      <c r="F2" s="187"/>
      <c r="G2" s="187"/>
      <c r="H2" s="187"/>
      <c r="I2" s="187"/>
    </row>
    <row r="3" spans="1:9">
      <c r="A3" s="187" t="s">
        <v>45</v>
      </c>
      <c r="B3" s="187"/>
      <c r="C3" s="187"/>
      <c r="D3" s="187"/>
      <c r="E3" s="187"/>
      <c r="F3" s="187"/>
      <c r="G3" s="187"/>
      <c r="H3" s="188" t="s">
        <v>46</v>
      </c>
      <c r="I3" s="188"/>
    </row>
    <row r="4" spans="1:9">
      <c r="A4" s="187"/>
      <c r="B4" s="187"/>
      <c r="C4" s="187"/>
      <c r="D4" s="187"/>
      <c r="E4" s="187"/>
      <c r="F4" s="187"/>
      <c r="G4" s="187"/>
      <c r="H4" s="187"/>
      <c r="I4" s="187"/>
    </row>
    <row r="5" spans="1:9">
      <c r="A5" s="189" t="s">
        <v>47</v>
      </c>
      <c r="B5" s="189"/>
      <c r="C5" s="189"/>
      <c r="D5" s="189"/>
      <c r="E5" s="189"/>
      <c r="F5" s="189"/>
      <c r="G5" s="189"/>
      <c r="H5" s="189"/>
      <c r="I5" s="189"/>
    </row>
    <row r="6" spans="1:9">
      <c r="A6" s="188" t="s">
        <v>48</v>
      </c>
      <c r="B6" s="190" t="s">
        <v>49</v>
      </c>
      <c r="C6" s="190"/>
      <c r="D6" s="190"/>
      <c r="E6" s="190"/>
      <c r="F6" s="190"/>
      <c r="G6" s="190"/>
      <c r="H6" s="190"/>
      <c r="I6" s="207"/>
    </row>
    <row r="7" spans="1:9">
      <c r="A7" s="188" t="s">
        <v>50</v>
      </c>
      <c r="B7" s="190" t="s">
        <v>51</v>
      </c>
      <c r="C7" s="190"/>
      <c r="D7" s="190"/>
      <c r="E7" s="190"/>
      <c r="F7" s="190"/>
      <c r="G7" s="190"/>
      <c r="H7" s="190"/>
      <c r="I7" s="188" t="s">
        <v>192</v>
      </c>
    </row>
    <row r="8" spans="1:9">
      <c r="A8" s="188" t="s">
        <v>53</v>
      </c>
      <c r="B8" s="190" t="s">
        <v>54</v>
      </c>
      <c r="C8" s="190"/>
      <c r="D8" s="190"/>
      <c r="E8" s="190"/>
      <c r="F8" s="190"/>
      <c r="G8" s="190"/>
      <c r="H8" s="190"/>
      <c r="I8" s="188" t="s">
        <v>193</v>
      </c>
    </row>
    <row r="9" spans="1:9">
      <c r="A9" s="188" t="s">
        <v>56</v>
      </c>
      <c r="B9" s="190" t="s">
        <v>57</v>
      </c>
      <c r="C9" s="190"/>
      <c r="D9" s="190"/>
      <c r="E9" s="190"/>
      <c r="F9" s="190"/>
      <c r="G9" s="190"/>
      <c r="H9" s="190"/>
      <c r="I9" s="188">
        <v>12</v>
      </c>
    </row>
    <row r="10" spans="1:9">
      <c r="A10" s="191"/>
      <c r="B10" s="191"/>
      <c r="C10" s="191"/>
      <c r="D10" s="191"/>
      <c r="E10" s="191"/>
      <c r="F10" s="191"/>
      <c r="G10" s="191"/>
      <c r="H10" s="191"/>
      <c r="I10" s="191"/>
    </row>
    <row r="11" spans="1:9">
      <c r="A11" s="189" t="s">
        <v>58</v>
      </c>
      <c r="B11" s="189"/>
      <c r="C11" s="189"/>
      <c r="D11" s="189"/>
      <c r="E11" s="189"/>
      <c r="F11" s="189"/>
      <c r="G11" s="189"/>
      <c r="H11" s="189"/>
      <c r="I11" s="189"/>
    </row>
    <row r="12" ht="12.75" customHeight="1" spans="1:9">
      <c r="A12" s="188" t="s">
        <v>59</v>
      </c>
      <c r="B12" s="188"/>
      <c r="C12" s="188" t="s">
        <v>60</v>
      </c>
      <c r="D12" s="188"/>
      <c r="E12" s="188" t="s">
        <v>61</v>
      </c>
      <c r="F12" s="188"/>
      <c r="G12" s="188"/>
      <c r="H12" s="188"/>
      <c r="I12" s="188"/>
    </row>
    <row r="13" ht="26.25" customHeight="1" spans="1:9">
      <c r="A13" s="192" t="s">
        <v>62</v>
      </c>
      <c r="B13" s="192"/>
      <c r="C13" s="193" t="s">
        <v>14</v>
      </c>
      <c r="D13" s="193"/>
      <c r="E13" s="194">
        <v>5</v>
      </c>
      <c r="F13" s="194"/>
      <c r="G13" s="194"/>
      <c r="H13" s="194"/>
      <c r="I13" s="194"/>
    </row>
    <row r="14" spans="1:9">
      <c r="A14" s="189" t="s">
        <v>63</v>
      </c>
      <c r="B14" s="189"/>
      <c r="C14" s="189"/>
      <c r="D14" s="189"/>
      <c r="E14" s="189"/>
      <c r="F14" s="189"/>
      <c r="G14" s="189"/>
      <c r="H14" s="189"/>
      <c r="I14" s="189"/>
    </row>
    <row r="15" spans="1:10">
      <c r="A15" s="188">
        <v>1</v>
      </c>
      <c r="B15" s="190" t="s">
        <v>64</v>
      </c>
      <c r="C15" s="190"/>
      <c r="D15" s="190"/>
      <c r="E15" s="190"/>
      <c r="F15" s="190"/>
      <c r="G15" s="190"/>
      <c r="H15" s="190"/>
      <c r="I15" s="243" t="s">
        <v>196</v>
      </c>
      <c r="J15" s="208"/>
    </row>
    <row r="16" spans="1:9">
      <c r="A16" s="188">
        <v>2</v>
      </c>
      <c r="B16" s="190" t="s">
        <v>65</v>
      </c>
      <c r="C16" s="190"/>
      <c r="D16" s="190"/>
      <c r="E16" s="190"/>
      <c r="F16" s="190"/>
      <c r="G16" s="190"/>
      <c r="H16" s="190"/>
      <c r="I16" s="188" t="s">
        <v>31</v>
      </c>
    </row>
    <row r="17" spans="1:9">
      <c r="A17" s="188">
        <v>3</v>
      </c>
      <c r="B17" s="190" t="s">
        <v>66</v>
      </c>
      <c r="C17" s="190"/>
      <c r="D17" s="190"/>
      <c r="E17" s="190"/>
      <c r="F17" s="190"/>
      <c r="G17" s="190"/>
      <c r="H17" s="190"/>
      <c r="I17" s="209">
        <v>2020.11</v>
      </c>
    </row>
    <row r="18" ht="38.25" spans="1:9">
      <c r="A18" s="194">
        <v>4</v>
      </c>
      <c r="B18" s="195" t="s">
        <v>67</v>
      </c>
      <c r="C18" s="195"/>
      <c r="D18" s="195"/>
      <c r="E18" s="195"/>
      <c r="F18" s="195"/>
      <c r="G18" s="195"/>
      <c r="H18" s="195"/>
      <c r="I18" s="192" t="s">
        <v>68</v>
      </c>
    </row>
    <row r="19" spans="1:9">
      <c r="A19" s="188">
        <v>5</v>
      </c>
      <c r="B19" s="190" t="s">
        <v>69</v>
      </c>
      <c r="C19" s="190"/>
      <c r="D19" s="190"/>
      <c r="E19" s="190"/>
      <c r="F19" s="190"/>
      <c r="G19" s="190"/>
      <c r="H19" s="190"/>
      <c r="I19" s="207" t="s">
        <v>70</v>
      </c>
    </row>
    <row r="20" spans="1:9">
      <c r="A20" s="196"/>
      <c r="B20" s="196"/>
      <c r="C20" s="196"/>
      <c r="D20" s="196"/>
      <c r="E20" s="196"/>
      <c r="F20" s="196"/>
      <c r="G20" s="196"/>
      <c r="H20" s="196"/>
      <c r="I20" s="196"/>
    </row>
    <row r="21" ht="15.75" customHeight="1" spans="1:9">
      <c r="A21" s="189" t="s">
        <v>71</v>
      </c>
      <c r="B21" s="189"/>
      <c r="C21" s="189"/>
      <c r="D21" s="189"/>
      <c r="E21" s="189"/>
      <c r="F21" s="189"/>
      <c r="G21" s="189"/>
      <c r="H21" s="189"/>
      <c r="I21" s="189"/>
    </row>
    <row r="22" ht="15.75" customHeight="1" spans="1:9">
      <c r="A22" s="197">
        <v>1</v>
      </c>
      <c r="B22" s="189" t="s">
        <v>72</v>
      </c>
      <c r="C22" s="189"/>
      <c r="D22" s="189"/>
      <c r="E22" s="189"/>
      <c r="F22" s="189"/>
      <c r="G22" s="189"/>
      <c r="H22" s="189" t="s">
        <v>73</v>
      </c>
      <c r="I22" s="189" t="s">
        <v>74</v>
      </c>
    </row>
    <row r="23" ht="15.75" customHeight="1" spans="1:9">
      <c r="A23" s="187" t="s">
        <v>48</v>
      </c>
      <c r="B23" s="190" t="s">
        <v>75</v>
      </c>
      <c r="C23" s="190"/>
      <c r="D23" s="190"/>
      <c r="E23" s="190"/>
      <c r="F23" s="190"/>
      <c r="G23" s="190"/>
      <c r="H23" s="196"/>
      <c r="I23" s="210">
        <f>I17</f>
        <v>2020.11</v>
      </c>
    </row>
    <row r="24" ht="15.75" customHeight="1" spans="1:9">
      <c r="A24" s="187" t="s">
        <v>50</v>
      </c>
      <c r="B24" s="190" t="s">
        <v>76</v>
      </c>
      <c r="C24" s="190"/>
      <c r="D24" s="190"/>
      <c r="E24" s="190"/>
      <c r="F24" s="190"/>
      <c r="G24" s="190"/>
      <c r="H24" s="198"/>
      <c r="I24" s="210">
        <v>0</v>
      </c>
    </row>
    <row r="25" ht="15.75" customHeight="1" spans="1:9">
      <c r="A25" s="187" t="s">
        <v>53</v>
      </c>
      <c r="B25" s="190" t="s">
        <v>77</v>
      </c>
      <c r="C25" s="190"/>
      <c r="D25" s="190"/>
      <c r="E25" s="190"/>
      <c r="F25" s="190"/>
      <c r="G25" s="190"/>
      <c r="H25" s="198"/>
      <c r="I25" s="210">
        <v>0</v>
      </c>
    </row>
    <row r="26" ht="15.75" customHeight="1" spans="1:9">
      <c r="A26" s="187" t="s">
        <v>56</v>
      </c>
      <c r="B26" s="190" t="s">
        <v>78</v>
      </c>
      <c r="C26" s="190"/>
      <c r="D26" s="190"/>
      <c r="E26" s="190"/>
      <c r="F26" s="190"/>
      <c r="G26" s="190"/>
      <c r="H26" s="198"/>
      <c r="I26" s="210">
        <v>0</v>
      </c>
    </row>
    <row r="27" ht="15.75" customHeight="1" spans="1:9">
      <c r="A27" s="187" t="s">
        <v>79</v>
      </c>
      <c r="B27" s="190" t="s">
        <v>80</v>
      </c>
      <c r="C27" s="190"/>
      <c r="D27" s="190"/>
      <c r="E27" s="190"/>
      <c r="F27" s="190"/>
      <c r="G27" s="190"/>
      <c r="H27" s="198"/>
      <c r="I27" s="210">
        <v>0</v>
      </c>
    </row>
    <row r="28" ht="15.75" customHeight="1" spans="1:9">
      <c r="A28" s="187" t="s">
        <v>81</v>
      </c>
      <c r="B28" s="190" t="s">
        <v>82</v>
      </c>
      <c r="C28" s="190"/>
      <c r="D28" s="190"/>
      <c r="E28" s="190"/>
      <c r="F28" s="190"/>
      <c r="G28" s="190"/>
      <c r="H28" s="198"/>
      <c r="I28" s="210">
        <v>0</v>
      </c>
    </row>
    <row r="29" ht="15.75" customHeight="1" spans="1:9">
      <c r="A29" s="189" t="s">
        <v>83</v>
      </c>
      <c r="B29" s="189"/>
      <c r="C29" s="189"/>
      <c r="D29" s="189"/>
      <c r="E29" s="189"/>
      <c r="F29" s="189"/>
      <c r="G29" s="189"/>
      <c r="H29" s="189"/>
      <c r="I29" s="211">
        <f>SUM(I23:I28)</f>
        <v>2020.11</v>
      </c>
    </row>
    <row r="30" ht="15.75" customHeight="1" spans="1:9">
      <c r="A30" s="199"/>
      <c r="B30" s="199"/>
      <c r="C30" s="199"/>
      <c r="D30" s="199"/>
      <c r="E30" s="199"/>
      <c r="F30" s="199"/>
      <c r="G30" s="199"/>
      <c r="H30" s="199"/>
      <c r="I30" s="199"/>
    </row>
    <row r="31" ht="15.75" customHeight="1" spans="1:9">
      <c r="A31" s="189" t="s">
        <v>84</v>
      </c>
      <c r="B31" s="189"/>
      <c r="C31" s="189"/>
      <c r="D31" s="189"/>
      <c r="E31" s="189"/>
      <c r="F31" s="189"/>
      <c r="G31" s="189"/>
      <c r="H31" s="189"/>
      <c r="I31" s="189"/>
    </row>
    <row r="32" ht="15.75" customHeight="1" spans="1:9">
      <c r="A32" s="189" t="s">
        <v>85</v>
      </c>
      <c r="B32" s="189"/>
      <c r="C32" s="189"/>
      <c r="D32" s="189"/>
      <c r="E32" s="189"/>
      <c r="F32" s="189"/>
      <c r="G32" s="189"/>
      <c r="H32" s="189" t="s">
        <v>73</v>
      </c>
      <c r="I32" s="189" t="s">
        <v>74</v>
      </c>
    </row>
    <row r="33" ht="15.75" customHeight="1" spans="1:9">
      <c r="A33" s="187" t="s">
        <v>48</v>
      </c>
      <c r="B33" s="190" t="s">
        <v>86</v>
      </c>
      <c r="C33" s="190"/>
      <c r="D33" s="190"/>
      <c r="E33" s="190"/>
      <c r="F33" s="190"/>
      <c r="G33" s="190"/>
      <c r="H33" s="198">
        <f>ROUND(1/12,4)</f>
        <v>0.0833</v>
      </c>
      <c r="I33" s="212">
        <f>ROUND(I29*H33,2)</f>
        <v>168.28</v>
      </c>
    </row>
    <row r="34" ht="15.75" customHeight="1" spans="1:9">
      <c r="A34" s="187" t="s">
        <v>50</v>
      </c>
      <c r="B34" s="190" t="s">
        <v>87</v>
      </c>
      <c r="C34" s="190"/>
      <c r="D34" s="190"/>
      <c r="E34" s="190"/>
      <c r="F34" s="190"/>
      <c r="G34" s="190"/>
      <c r="H34" s="198">
        <v>0.121</v>
      </c>
      <c r="I34" s="212">
        <f>ROUND(I29*H34,2)</f>
        <v>244.43</v>
      </c>
    </row>
    <row r="35" ht="15.75" customHeight="1" spans="1:9">
      <c r="A35" s="189" t="s">
        <v>88</v>
      </c>
      <c r="B35" s="189"/>
      <c r="C35" s="189"/>
      <c r="D35" s="189"/>
      <c r="E35" s="189"/>
      <c r="F35" s="189"/>
      <c r="G35" s="189"/>
      <c r="H35" s="200">
        <f>SUM(H33:H34)</f>
        <v>0.2043</v>
      </c>
      <c r="I35" s="211">
        <f>SUM(I33:I34)</f>
        <v>412.71</v>
      </c>
    </row>
    <row r="36" ht="15.75" customHeight="1" spans="1:9">
      <c r="A36" s="201" t="s">
        <v>89</v>
      </c>
      <c r="B36" s="201"/>
      <c r="C36" s="201"/>
      <c r="D36" s="201"/>
      <c r="E36" s="201"/>
      <c r="F36" s="201"/>
      <c r="G36" s="202" t="s">
        <v>90</v>
      </c>
      <c r="H36" s="202"/>
      <c r="I36" s="213">
        <f>I29</f>
        <v>2020.11</v>
      </c>
    </row>
    <row r="37" ht="15.75" customHeight="1" spans="1:9">
      <c r="A37" s="201"/>
      <c r="B37" s="201"/>
      <c r="C37" s="201"/>
      <c r="D37" s="201"/>
      <c r="E37" s="201"/>
      <c r="F37" s="201"/>
      <c r="G37" s="202" t="s">
        <v>91</v>
      </c>
      <c r="H37" s="202"/>
      <c r="I37" s="213">
        <f>I35</f>
        <v>412.71</v>
      </c>
    </row>
    <row r="38" ht="15.75" customHeight="1" spans="1:9">
      <c r="A38" s="201"/>
      <c r="B38" s="201"/>
      <c r="C38" s="201"/>
      <c r="D38" s="201"/>
      <c r="E38" s="201"/>
      <c r="F38" s="201"/>
      <c r="G38" s="203" t="s">
        <v>92</v>
      </c>
      <c r="H38" s="203"/>
      <c r="I38" s="214">
        <f>SUM(I36:I37)</f>
        <v>2432.82</v>
      </c>
    </row>
    <row r="39" ht="15.75" customHeight="1" spans="1:9">
      <c r="A39" s="189" t="s">
        <v>93</v>
      </c>
      <c r="B39" s="189"/>
      <c r="C39" s="189"/>
      <c r="D39" s="189"/>
      <c r="E39" s="189"/>
      <c r="F39" s="189"/>
      <c r="G39" s="189"/>
      <c r="H39" s="189" t="s">
        <v>73</v>
      </c>
      <c r="I39" s="189" t="s">
        <v>74</v>
      </c>
    </row>
    <row r="40" ht="15.75" customHeight="1" spans="1:9">
      <c r="A40" s="187" t="s">
        <v>48</v>
      </c>
      <c r="B40" s="190" t="s">
        <v>94</v>
      </c>
      <c r="C40" s="190"/>
      <c r="D40" s="190"/>
      <c r="E40" s="190"/>
      <c r="F40" s="190"/>
      <c r="G40" s="190"/>
      <c r="H40" s="198">
        <v>0.2</v>
      </c>
      <c r="I40" s="212">
        <f t="shared" ref="I40:I47" si="0">ROUND($I$38*H40,2)</f>
        <v>486.56</v>
      </c>
    </row>
    <row r="41" ht="15.75" customHeight="1" spans="1:9">
      <c r="A41" s="187" t="s">
        <v>50</v>
      </c>
      <c r="B41" s="190" t="s">
        <v>95</v>
      </c>
      <c r="C41" s="190"/>
      <c r="D41" s="190"/>
      <c r="E41" s="190"/>
      <c r="F41" s="190"/>
      <c r="G41" s="190"/>
      <c r="H41" s="198">
        <v>0.025</v>
      </c>
      <c r="I41" s="212">
        <f t="shared" si="0"/>
        <v>60.82</v>
      </c>
    </row>
    <row r="42" ht="15.75" customHeight="1" spans="1:9">
      <c r="A42" s="187" t="s">
        <v>53</v>
      </c>
      <c r="B42" s="190" t="s">
        <v>96</v>
      </c>
      <c r="C42" s="190"/>
      <c r="D42" s="190"/>
      <c r="E42" s="190"/>
      <c r="F42" s="190"/>
      <c r="G42" s="190"/>
      <c r="H42" s="198">
        <v>0.06</v>
      </c>
      <c r="I42" s="212">
        <f t="shared" si="0"/>
        <v>145.97</v>
      </c>
    </row>
    <row r="43" ht="15.75" customHeight="1" spans="1:9">
      <c r="A43" s="187" t="s">
        <v>56</v>
      </c>
      <c r="B43" s="190" t="s">
        <v>97</v>
      </c>
      <c r="C43" s="190"/>
      <c r="D43" s="190"/>
      <c r="E43" s="190"/>
      <c r="F43" s="190"/>
      <c r="G43" s="190"/>
      <c r="H43" s="198">
        <v>0.015</v>
      </c>
      <c r="I43" s="212">
        <f t="shared" si="0"/>
        <v>36.49</v>
      </c>
    </row>
    <row r="44" ht="15.75" customHeight="1" spans="1:9">
      <c r="A44" s="187" t="s">
        <v>79</v>
      </c>
      <c r="B44" s="190" t="s">
        <v>98</v>
      </c>
      <c r="C44" s="190"/>
      <c r="D44" s="190"/>
      <c r="E44" s="190"/>
      <c r="F44" s="190"/>
      <c r="G44" s="190"/>
      <c r="H44" s="198">
        <v>0.01</v>
      </c>
      <c r="I44" s="212">
        <f t="shared" si="0"/>
        <v>24.33</v>
      </c>
    </row>
    <row r="45" ht="15.75" customHeight="1" spans="1:9">
      <c r="A45" s="187" t="s">
        <v>81</v>
      </c>
      <c r="B45" s="190" t="s">
        <v>99</v>
      </c>
      <c r="C45" s="190"/>
      <c r="D45" s="190"/>
      <c r="E45" s="190"/>
      <c r="F45" s="190"/>
      <c r="G45" s="190"/>
      <c r="H45" s="198">
        <v>0.006</v>
      </c>
      <c r="I45" s="212">
        <f t="shared" si="0"/>
        <v>14.6</v>
      </c>
    </row>
    <row r="46" ht="15.75" customHeight="1" spans="1:9">
      <c r="A46" s="187" t="s">
        <v>100</v>
      </c>
      <c r="B46" s="190" t="s">
        <v>101</v>
      </c>
      <c r="C46" s="190"/>
      <c r="D46" s="190"/>
      <c r="E46" s="190"/>
      <c r="F46" s="190"/>
      <c r="G46" s="190"/>
      <c r="H46" s="198">
        <v>0.002</v>
      </c>
      <c r="I46" s="212">
        <f t="shared" si="0"/>
        <v>4.87</v>
      </c>
    </row>
    <row r="47" ht="15.75" customHeight="1" spans="1:9">
      <c r="A47" s="187" t="s">
        <v>102</v>
      </c>
      <c r="B47" s="190" t="s">
        <v>103</v>
      </c>
      <c r="C47" s="190"/>
      <c r="D47" s="190"/>
      <c r="E47" s="190"/>
      <c r="F47" s="190"/>
      <c r="G47" s="190"/>
      <c r="H47" s="198">
        <v>0.08</v>
      </c>
      <c r="I47" s="212">
        <f t="shared" si="0"/>
        <v>194.63</v>
      </c>
    </row>
    <row r="48" ht="15.75" customHeight="1" spans="1:9">
      <c r="A48" s="189" t="s">
        <v>104</v>
      </c>
      <c r="B48" s="189"/>
      <c r="C48" s="189"/>
      <c r="D48" s="189"/>
      <c r="E48" s="189"/>
      <c r="F48" s="189"/>
      <c r="G48" s="189"/>
      <c r="H48" s="200">
        <f>SUM(H40:H47)</f>
        <v>0.398</v>
      </c>
      <c r="I48" s="211">
        <f>SUM(I40:I47)</f>
        <v>968.27</v>
      </c>
    </row>
    <row r="49" ht="15.75" customHeight="1" spans="1:9">
      <c r="A49" s="204"/>
      <c r="B49" s="204"/>
      <c r="C49" s="204"/>
      <c r="D49" s="204"/>
      <c r="E49" s="204"/>
      <c r="F49" s="204"/>
      <c r="G49" s="204"/>
      <c r="H49" s="204"/>
      <c r="I49" s="204"/>
    </row>
    <row r="50" ht="15.75" customHeight="1" spans="1:9">
      <c r="A50" s="189" t="s">
        <v>105</v>
      </c>
      <c r="B50" s="189"/>
      <c r="C50" s="189"/>
      <c r="D50" s="189"/>
      <c r="E50" s="189"/>
      <c r="F50" s="189"/>
      <c r="G50" s="189"/>
      <c r="H50" s="200"/>
      <c r="I50" s="189" t="s">
        <v>74</v>
      </c>
    </row>
    <row r="51" ht="15.75" customHeight="1" spans="1:9">
      <c r="A51" s="187" t="s">
        <v>48</v>
      </c>
      <c r="B51" s="196" t="s">
        <v>106</v>
      </c>
      <c r="C51" s="196"/>
      <c r="D51" s="196"/>
      <c r="E51" s="196"/>
      <c r="F51" s="196"/>
      <c r="G51" s="196"/>
      <c r="H51" s="242">
        <v>5</v>
      </c>
      <c r="I51" s="210">
        <f>ROUND((H51*2*22)-0.06*I23,2)</f>
        <v>98.79</v>
      </c>
    </row>
    <row r="52" ht="15.75" customHeight="1" spans="1:9">
      <c r="A52" s="187" t="s">
        <v>50</v>
      </c>
      <c r="B52" s="196" t="s">
        <v>107</v>
      </c>
      <c r="C52" s="196"/>
      <c r="D52" s="196"/>
      <c r="E52" s="196"/>
      <c r="F52" s="196"/>
      <c r="G52" s="196"/>
      <c r="H52" s="188" t="s">
        <v>108</v>
      </c>
      <c r="I52" s="210">
        <v>473.82</v>
      </c>
    </row>
    <row r="53" ht="15.75" customHeight="1" spans="1:9">
      <c r="A53" s="187" t="s">
        <v>53</v>
      </c>
      <c r="B53" s="196" t="s">
        <v>109</v>
      </c>
      <c r="C53" s="196"/>
      <c r="D53" s="196"/>
      <c r="E53" s="196"/>
      <c r="F53" s="196"/>
      <c r="G53" s="196"/>
      <c r="H53" s="188" t="s">
        <v>108</v>
      </c>
      <c r="I53" s="210">
        <v>52.15</v>
      </c>
    </row>
    <row r="54" ht="15.75" customHeight="1" spans="1:9">
      <c r="A54" s="187" t="s">
        <v>56</v>
      </c>
      <c r="B54" s="196" t="s">
        <v>110</v>
      </c>
      <c r="C54" s="196"/>
      <c r="D54" s="196"/>
      <c r="E54" s="196"/>
      <c r="F54" s="196"/>
      <c r="G54" s="196"/>
      <c r="H54" s="188" t="s">
        <v>108</v>
      </c>
      <c r="I54" s="210">
        <f>ROUND((I23*26)*0.002/12,2)</f>
        <v>8.75</v>
      </c>
    </row>
    <row r="55" ht="15.75" customHeight="1" spans="1:9">
      <c r="A55" s="189" t="s">
        <v>111</v>
      </c>
      <c r="B55" s="189"/>
      <c r="C55" s="189"/>
      <c r="D55" s="189"/>
      <c r="E55" s="189"/>
      <c r="F55" s="189"/>
      <c r="G55" s="189"/>
      <c r="H55" s="189"/>
      <c r="I55" s="216">
        <f>SUM(I51:I54)</f>
        <v>633.51</v>
      </c>
    </row>
    <row r="56" ht="15.75" customHeight="1" spans="1:9">
      <c r="A56" s="204"/>
      <c r="B56" s="204"/>
      <c r="C56" s="204"/>
      <c r="D56" s="204"/>
      <c r="E56" s="204"/>
      <c r="F56" s="204"/>
      <c r="G56" s="204"/>
      <c r="H56" s="204"/>
      <c r="I56" s="204"/>
    </row>
    <row r="57" ht="15.75" customHeight="1" spans="1:9">
      <c r="A57" s="189" t="s">
        <v>112</v>
      </c>
      <c r="B57" s="189"/>
      <c r="C57" s="189"/>
      <c r="D57" s="189"/>
      <c r="E57" s="189"/>
      <c r="F57" s="189"/>
      <c r="G57" s="189"/>
      <c r="H57" s="189"/>
      <c r="I57" s="189"/>
    </row>
    <row r="58" ht="15.75" customHeight="1" spans="1:9">
      <c r="A58" s="189" t="s">
        <v>113</v>
      </c>
      <c r="B58" s="189"/>
      <c r="C58" s="189"/>
      <c r="D58" s="189"/>
      <c r="E58" s="189"/>
      <c r="F58" s="189"/>
      <c r="G58" s="189"/>
      <c r="H58" s="189"/>
      <c r="I58" s="189" t="s">
        <v>74</v>
      </c>
    </row>
    <row r="59" ht="15.75" customHeight="1" spans="1:9">
      <c r="A59" s="187" t="s">
        <v>114</v>
      </c>
      <c r="B59" s="188" t="s">
        <v>115</v>
      </c>
      <c r="C59" s="188"/>
      <c r="D59" s="188"/>
      <c r="E59" s="188"/>
      <c r="F59" s="188"/>
      <c r="G59" s="188"/>
      <c r="H59" s="188"/>
      <c r="I59" s="212">
        <f>I35</f>
        <v>412.71</v>
      </c>
    </row>
    <row r="60" ht="15.75" customHeight="1" spans="1:14">
      <c r="A60" s="187" t="s">
        <v>116</v>
      </c>
      <c r="B60" s="188" t="s">
        <v>117</v>
      </c>
      <c r="C60" s="188"/>
      <c r="D60" s="188"/>
      <c r="E60" s="188"/>
      <c r="F60" s="188"/>
      <c r="G60" s="188"/>
      <c r="H60" s="188"/>
      <c r="I60" s="212">
        <f>I48</f>
        <v>968.27</v>
      </c>
      <c r="N60" s="217"/>
    </row>
    <row r="61" ht="15.75" customHeight="1" spans="1:9">
      <c r="A61" s="187" t="s">
        <v>118</v>
      </c>
      <c r="B61" s="188" t="s">
        <v>119</v>
      </c>
      <c r="C61" s="188"/>
      <c r="D61" s="188"/>
      <c r="E61" s="188"/>
      <c r="F61" s="188"/>
      <c r="G61" s="188"/>
      <c r="H61" s="188"/>
      <c r="I61" s="212">
        <f>I55</f>
        <v>633.51</v>
      </c>
    </row>
    <row r="62" ht="15.75" customHeight="1" spans="1:9">
      <c r="A62" s="189" t="s">
        <v>120</v>
      </c>
      <c r="B62" s="189"/>
      <c r="C62" s="189"/>
      <c r="D62" s="189"/>
      <c r="E62" s="189"/>
      <c r="F62" s="189"/>
      <c r="G62" s="189"/>
      <c r="H62" s="189"/>
      <c r="I62" s="211">
        <f>SUM(I59:I61)</f>
        <v>2014.49</v>
      </c>
    </row>
    <row r="63" ht="15.75" customHeight="1" spans="1:9">
      <c r="A63" s="206" t="s">
        <v>121</v>
      </c>
      <c r="B63" s="206"/>
      <c r="C63" s="206"/>
      <c r="D63" s="206"/>
      <c r="E63" s="206"/>
      <c r="F63" s="206"/>
      <c r="G63" s="202" t="s">
        <v>90</v>
      </c>
      <c r="H63" s="202"/>
      <c r="I63" s="213">
        <f>I29</f>
        <v>2020.11</v>
      </c>
    </row>
    <row r="64" ht="15.75" customHeight="1" spans="1:9">
      <c r="A64" s="206"/>
      <c r="B64" s="206"/>
      <c r="C64" s="206"/>
      <c r="D64" s="206"/>
      <c r="E64" s="206"/>
      <c r="F64" s="206"/>
      <c r="G64" s="202" t="s">
        <v>122</v>
      </c>
      <c r="H64" s="202"/>
      <c r="I64" s="213">
        <f>I62</f>
        <v>2014.49</v>
      </c>
    </row>
    <row r="65" ht="15.75" customHeight="1" spans="1:9">
      <c r="A65" s="206"/>
      <c r="B65" s="206"/>
      <c r="C65" s="206"/>
      <c r="D65" s="206"/>
      <c r="E65" s="206"/>
      <c r="F65" s="206"/>
      <c r="G65" s="203" t="s">
        <v>92</v>
      </c>
      <c r="H65" s="203"/>
      <c r="I65" s="214">
        <f>SUM(I63:I64)</f>
        <v>4034.6</v>
      </c>
    </row>
    <row r="66" ht="15.75" customHeight="1" spans="1:9">
      <c r="A66" s="189" t="s">
        <v>123</v>
      </c>
      <c r="B66" s="189"/>
      <c r="C66" s="189"/>
      <c r="D66" s="189"/>
      <c r="E66" s="189"/>
      <c r="F66" s="189"/>
      <c r="G66" s="189"/>
      <c r="H66" s="189"/>
      <c r="I66" s="189"/>
    </row>
    <row r="67" ht="15.75" customHeight="1" spans="1:9">
      <c r="A67" s="187">
        <v>3</v>
      </c>
      <c r="B67" s="189" t="s">
        <v>124</v>
      </c>
      <c r="C67" s="189"/>
      <c r="D67" s="189"/>
      <c r="E67" s="189"/>
      <c r="F67" s="189"/>
      <c r="G67" s="189"/>
      <c r="H67" s="189" t="s">
        <v>73</v>
      </c>
      <c r="I67" s="189" t="s">
        <v>74</v>
      </c>
    </row>
    <row r="68" ht="15.75" customHeight="1" spans="1:9">
      <c r="A68" s="187" t="s">
        <v>48</v>
      </c>
      <c r="B68" s="190" t="s">
        <v>125</v>
      </c>
      <c r="C68" s="190"/>
      <c r="D68" s="190"/>
      <c r="E68" s="190"/>
      <c r="F68" s="190"/>
      <c r="G68" s="190"/>
      <c r="H68" s="198">
        <f>ROUND(((1/12)*5%),4)</f>
        <v>0.0042</v>
      </c>
      <c r="I68" s="212">
        <f>ROUND(H68*$I$65,2)</f>
        <v>16.95</v>
      </c>
    </row>
    <row r="69" ht="15.75" customHeight="1" spans="1:12">
      <c r="A69" s="187" t="s">
        <v>50</v>
      </c>
      <c r="B69" s="190" t="s">
        <v>126</v>
      </c>
      <c r="C69" s="190"/>
      <c r="D69" s="190"/>
      <c r="E69" s="190"/>
      <c r="F69" s="190"/>
      <c r="G69" s="190"/>
      <c r="H69" s="198">
        <f>TRUNC(H68*H47,4)</f>
        <v>0.0003</v>
      </c>
      <c r="I69" s="212">
        <f>ROUND(H69*$I$65,2)</f>
        <v>1.21</v>
      </c>
      <c r="L69" s="233"/>
    </row>
    <row r="70" ht="15.75" customHeight="1" spans="1:9">
      <c r="A70" s="187" t="s">
        <v>53</v>
      </c>
      <c r="B70" s="190" t="s">
        <v>127</v>
      </c>
      <c r="C70" s="190"/>
      <c r="D70" s="190"/>
      <c r="E70" s="190"/>
      <c r="F70" s="190"/>
      <c r="G70" s="190"/>
      <c r="H70" s="198">
        <f>ROUND(((7/30)/12)*95%,4)</f>
        <v>0.0185</v>
      </c>
      <c r="I70" s="212">
        <f>ROUND(H70*$I$65,2)</f>
        <v>74.64</v>
      </c>
    </row>
    <row r="71" ht="15.75" customHeight="1" spans="1:12">
      <c r="A71" s="218" t="s">
        <v>56</v>
      </c>
      <c r="B71" s="219" t="s">
        <v>128</v>
      </c>
      <c r="C71" s="219"/>
      <c r="D71" s="219"/>
      <c r="E71" s="219"/>
      <c r="F71" s="219"/>
      <c r="G71" s="219"/>
      <c r="H71" s="198">
        <f>ROUND(H70*H48,4)</f>
        <v>0.0074</v>
      </c>
      <c r="I71" s="212">
        <f>ROUND(H71*$I$65,2)</f>
        <v>29.86</v>
      </c>
      <c r="L71" s="234"/>
    </row>
    <row r="72" ht="15.75" customHeight="1" spans="1:9">
      <c r="A72" s="187" t="s">
        <v>79</v>
      </c>
      <c r="B72" s="190" t="s">
        <v>129</v>
      </c>
      <c r="C72" s="190"/>
      <c r="D72" s="190"/>
      <c r="E72" s="190"/>
      <c r="F72" s="190"/>
      <c r="G72" s="190"/>
      <c r="H72" s="198">
        <v>0.04</v>
      </c>
      <c r="I72" s="212">
        <f>ROUND(H72*$I$65,2)</f>
        <v>161.38</v>
      </c>
    </row>
    <row r="73" ht="15.75" customHeight="1" spans="1:9">
      <c r="A73" s="189" t="s">
        <v>130</v>
      </c>
      <c r="B73" s="189"/>
      <c r="C73" s="189"/>
      <c r="D73" s="189"/>
      <c r="E73" s="189"/>
      <c r="F73" s="189"/>
      <c r="G73" s="189"/>
      <c r="H73" s="200">
        <f>SUM(H68:H72)</f>
        <v>0.0704</v>
      </c>
      <c r="I73" s="211">
        <f>SUM(I68:I72)</f>
        <v>284.04</v>
      </c>
    </row>
    <row r="74" ht="15.75" customHeight="1" spans="1:9">
      <c r="A74" s="220" t="s">
        <v>131</v>
      </c>
      <c r="B74" s="220"/>
      <c r="C74" s="220"/>
      <c r="D74" s="220"/>
      <c r="E74" s="220"/>
      <c r="F74" s="220"/>
      <c r="G74" s="202" t="s">
        <v>90</v>
      </c>
      <c r="H74" s="202"/>
      <c r="I74" s="213">
        <f>I29</f>
        <v>2020.11</v>
      </c>
    </row>
    <row r="75" ht="15.75" customHeight="1" spans="1:9">
      <c r="A75" s="220"/>
      <c r="B75" s="220"/>
      <c r="C75" s="220"/>
      <c r="D75" s="220"/>
      <c r="E75" s="220"/>
      <c r="F75" s="220"/>
      <c r="G75" s="202" t="s">
        <v>122</v>
      </c>
      <c r="H75" s="202"/>
      <c r="I75" s="213">
        <f>I62</f>
        <v>2014.49</v>
      </c>
    </row>
    <row r="76" ht="15.75" customHeight="1" spans="1:14">
      <c r="A76" s="220"/>
      <c r="B76" s="220"/>
      <c r="C76" s="220"/>
      <c r="D76" s="220"/>
      <c r="E76" s="220"/>
      <c r="F76" s="220"/>
      <c r="G76" s="202" t="s">
        <v>132</v>
      </c>
      <c r="H76" s="202"/>
      <c r="I76" s="213">
        <f>I73</f>
        <v>284.04</v>
      </c>
      <c r="N76" s="235"/>
    </row>
    <row r="77" ht="15.75" customHeight="1" spans="1:9">
      <c r="A77" s="220"/>
      <c r="B77" s="220"/>
      <c r="C77" s="220"/>
      <c r="D77" s="220"/>
      <c r="E77" s="220"/>
      <c r="F77" s="220"/>
      <c r="G77" s="203" t="s">
        <v>92</v>
      </c>
      <c r="H77" s="203"/>
      <c r="I77" s="214">
        <f>SUM(I74:I76)</f>
        <v>4318.64</v>
      </c>
    </row>
    <row r="78" ht="15.75" customHeight="1" spans="1:9">
      <c r="A78" s="189" t="s">
        <v>133</v>
      </c>
      <c r="B78" s="189"/>
      <c r="C78" s="189"/>
      <c r="D78" s="189"/>
      <c r="E78" s="189"/>
      <c r="F78" s="189"/>
      <c r="G78" s="189"/>
      <c r="H78" s="189"/>
      <c r="I78" s="189"/>
    </row>
    <row r="79" ht="15.75" customHeight="1" spans="1:9">
      <c r="A79" s="189" t="s">
        <v>134</v>
      </c>
      <c r="B79" s="189"/>
      <c r="C79" s="189"/>
      <c r="D79" s="189"/>
      <c r="E79" s="189"/>
      <c r="F79" s="189"/>
      <c r="G79" s="189"/>
      <c r="H79" s="189" t="s">
        <v>73</v>
      </c>
      <c r="I79" s="189" t="s">
        <v>74</v>
      </c>
    </row>
    <row r="80" ht="15.75" customHeight="1" spans="1:9">
      <c r="A80" s="187" t="s">
        <v>48</v>
      </c>
      <c r="B80" s="190" t="s">
        <v>135</v>
      </c>
      <c r="C80" s="190"/>
      <c r="D80" s="190"/>
      <c r="E80" s="190"/>
      <c r="F80" s="190"/>
      <c r="G80" s="190"/>
      <c r="H80" s="198">
        <f>ROUND(((1+1/3)/12)/12,4)</f>
        <v>0.0093</v>
      </c>
      <c r="I80" s="212">
        <f t="shared" ref="I80:I85" si="1">ROUND(H80*$I$77,2)</f>
        <v>40.16</v>
      </c>
    </row>
    <row r="81" ht="15.75" customHeight="1" spans="1:12">
      <c r="A81" s="187" t="s">
        <v>50</v>
      </c>
      <c r="B81" s="190" t="s">
        <v>136</v>
      </c>
      <c r="C81" s="190"/>
      <c r="D81" s="190"/>
      <c r="E81" s="190"/>
      <c r="F81" s="190"/>
      <c r="G81" s="190"/>
      <c r="H81" s="198">
        <f>ROUND((2/30)/12,4)</f>
        <v>0.0056</v>
      </c>
      <c r="I81" s="212">
        <f t="shared" si="1"/>
        <v>24.18</v>
      </c>
      <c r="L81" s="235"/>
    </row>
    <row r="82" ht="15.75" customHeight="1" spans="1:11">
      <c r="A82" s="187" t="s">
        <v>53</v>
      </c>
      <c r="B82" s="190" t="s">
        <v>137</v>
      </c>
      <c r="C82" s="190"/>
      <c r="D82" s="190"/>
      <c r="E82" s="190"/>
      <c r="F82" s="190"/>
      <c r="G82" s="190"/>
      <c r="H82" s="198">
        <f>ROUND(((5/30)/12)*2%,4)</f>
        <v>0.0003</v>
      </c>
      <c r="I82" s="212">
        <f t="shared" si="1"/>
        <v>1.3</v>
      </c>
      <c r="K82" s="235"/>
    </row>
    <row r="83" ht="15.75" customHeight="1" spans="1:9">
      <c r="A83" s="187" t="s">
        <v>56</v>
      </c>
      <c r="B83" s="190" t="s">
        <v>138</v>
      </c>
      <c r="C83" s="190"/>
      <c r="D83" s="190"/>
      <c r="E83" s="190"/>
      <c r="F83" s="190"/>
      <c r="G83" s="190"/>
      <c r="H83" s="198">
        <f>ROUND(((15/30)/12)*8%,4)</f>
        <v>0.0033</v>
      </c>
      <c r="I83" s="212">
        <f t="shared" si="1"/>
        <v>14.25</v>
      </c>
    </row>
    <row r="84" ht="15.75" customHeight="1" spans="1:9">
      <c r="A84" s="187" t="s">
        <v>79</v>
      </c>
      <c r="B84" s="190" t="s">
        <v>139</v>
      </c>
      <c r="C84" s="190"/>
      <c r="D84" s="190"/>
      <c r="E84" s="190"/>
      <c r="F84" s="190"/>
      <c r="G84" s="190"/>
      <c r="H84" s="198">
        <f>ROUND(((1+1/3)/12*4/12)*2%,4)</f>
        <v>0.0007</v>
      </c>
      <c r="I84" s="212">
        <f t="shared" si="1"/>
        <v>3.02</v>
      </c>
    </row>
    <row r="85" ht="15.75" customHeight="1" spans="1:9">
      <c r="A85" s="187" t="s">
        <v>81</v>
      </c>
      <c r="B85" s="190" t="s">
        <v>140</v>
      </c>
      <c r="C85" s="190"/>
      <c r="D85" s="190"/>
      <c r="E85" s="190"/>
      <c r="F85" s="190"/>
      <c r="G85" s="190"/>
      <c r="H85" s="198">
        <v>0</v>
      </c>
      <c r="I85" s="212">
        <f t="shared" si="1"/>
        <v>0</v>
      </c>
    </row>
    <row r="86" ht="15.75" customHeight="1" spans="1:9">
      <c r="A86" s="189" t="s">
        <v>141</v>
      </c>
      <c r="B86" s="189"/>
      <c r="C86" s="189"/>
      <c r="D86" s="189"/>
      <c r="E86" s="189"/>
      <c r="F86" s="189"/>
      <c r="G86" s="189"/>
      <c r="H86" s="200">
        <f>SUM(H80:H85)</f>
        <v>0.0192</v>
      </c>
      <c r="I86" s="211">
        <f>SUM(I80:I85)</f>
        <v>82.91</v>
      </c>
    </row>
    <row r="87" ht="15.75" customHeight="1" spans="1:9">
      <c r="A87" s="204"/>
      <c r="B87" s="204"/>
      <c r="C87" s="204"/>
      <c r="D87" s="204"/>
      <c r="E87" s="204"/>
      <c r="F87" s="204"/>
      <c r="G87" s="204"/>
      <c r="H87" s="204"/>
      <c r="I87" s="204"/>
    </row>
    <row r="88" ht="15.75" customHeight="1" spans="1:9">
      <c r="A88" s="189" t="s">
        <v>142</v>
      </c>
      <c r="B88" s="189"/>
      <c r="C88" s="189"/>
      <c r="D88" s="189"/>
      <c r="E88" s="189"/>
      <c r="F88" s="189"/>
      <c r="G88" s="189"/>
      <c r="H88" s="189" t="s">
        <v>73</v>
      </c>
      <c r="I88" s="189" t="s">
        <v>74</v>
      </c>
    </row>
    <row r="89" ht="15.75" customHeight="1" spans="1:9">
      <c r="A89" s="187" t="s">
        <v>48</v>
      </c>
      <c r="B89" s="190" t="s">
        <v>143</v>
      </c>
      <c r="C89" s="190"/>
      <c r="D89" s="190"/>
      <c r="E89" s="190"/>
      <c r="F89" s="190"/>
      <c r="G89" s="190"/>
      <c r="H89" s="198">
        <v>0</v>
      </c>
      <c r="I89" s="212">
        <f>I29*H89</f>
        <v>0</v>
      </c>
    </row>
    <row r="90" ht="15.75" customHeight="1" spans="1:9">
      <c r="A90" s="189" t="s">
        <v>144</v>
      </c>
      <c r="B90" s="189"/>
      <c r="C90" s="189"/>
      <c r="D90" s="189"/>
      <c r="E90" s="189"/>
      <c r="F90" s="189"/>
      <c r="G90" s="189"/>
      <c r="H90" s="200">
        <f>H89</f>
        <v>0</v>
      </c>
      <c r="I90" s="211">
        <f>I89</f>
        <v>0</v>
      </c>
    </row>
    <row r="91" ht="15.75" customHeight="1" spans="1:9">
      <c r="A91" s="204"/>
      <c r="B91" s="204"/>
      <c r="C91" s="204"/>
      <c r="D91" s="204"/>
      <c r="E91" s="204"/>
      <c r="F91" s="204"/>
      <c r="G91" s="204"/>
      <c r="H91" s="204"/>
      <c r="I91" s="204"/>
    </row>
    <row r="92" ht="15.75" customHeight="1" spans="1:9">
      <c r="A92" s="189" t="s">
        <v>145</v>
      </c>
      <c r="B92" s="189"/>
      <c r="C92" s="189"/>
      <c r="D92" s="189"/>
      <c r="E92" s="189"/>
      <c r="F92" s="189"/>
      <c r="G92" s="189"/>
      <c r="H92" s="189"/>
      <c r="I92" s="189"/>
    </row>
    <row r="93" ht="15.75" customHeight="1" spans="1:9">
      <c r="A93" s="189" t="s">
        <v>146</v>
      </c>
      <c r="B93" s="189"/>
      <c r="C93" s="189"/>
      <c r="D93" s="189"/>
      <c r="E93" s="189"/>
      <c r="F93" s="189"/>
      <c r="G93" s="189"/>
      <c r="H93" s="189"/>
      <c r="I93" s="189" t="s">
        <v>74</v>
      </c>
    </row>
    <row r="94" ht="15.75" customHeight="1" spans="1:9">
      <c r="A94" s="187" t="s">
        <v>147</v>
      </c>
      <c r="B94" s="190" t="s">
        <v>148</v>
      </c>
      <c r="C94" s="190"/>
      <c r="D94" s="190"/>
      <c r="E94" s="190"/>
      <c r="F94" s="190"/>
      <c r="G94" s="190"/>
      <c r="H94" s="190"/>
      <c r="I94" s="212">
        <f>I86</f>
        <v>82.91</v>
      </c>
    </row>
    <row r="95" ht="15.75" customHeight="1" spans="1:9">
      <c r="A95" s="187" t="s">
        <v>149</v>
      </c>
      <c r="B95" s="190" t="s">
        <v>150</v>
      </c>
      <c r="C95" s="190"/>
      <c r="D95" s="190"/>
      <c r="E95" s="190"/>
      <c r="F95" s="190"/>
      <c r="G95" s="190"/>
      <c r="H95" s="190"/>
      <c r="I95" s="212">
        <f>I90</f>
        <v>0</v>
      </c>
    </row>
    <row r="96" ht="15.75" customHeight="1" spans="1:9">
      <c r="A96" s="189" t="s">
        <v>151</v>
      </c>
      <c r="B96" s="189"/>
      <c r="C96" s="189"/>
      <c r="D96" s="189"/>
      <c r="E96" s="189"/>
      <c r="F96" s="189"/>
      <c r="G96" s="189"/>
      <c r="H96" s="189"/>
      <c r="I96" s="211">
        <f>SUM(I94:I95)</f>
        <v>82.91</v>
      </c>
    </row>
    <row r="97" ht="15.75" customHeight="1" spans="1:9">
      <c r="A97" s="204"/>
      <c r="B97" s="204"/>
      <c r="C97" s="204"/>
      <c r="D97" s="204"/>
      <c r="E97" s="204"/>
      <c r="F97" s="204"/>
      <c r="G97" s="204"/>
      <c r="H97" s="204"/>
      <c r="I97" s="204"/>
    </row>
    <row r="98" ht="15.75" customHeight="1" spans="1:9">
      <c r="A98" s="189" t="s">
        <v>152</v>
      </c>
      <c r="B98" s="189"/>
      <c r="C98" s="189"/>
      <c r="D98" s="189"/>
      <c r="E98" s="189"/>
      <c r="F98" s="189"/>
      <c r="G98" s="189"/>
      <c r="H98" s="189"/>
      <c r="I98" s="189"/>
    </row>
    <row r="99" ht="15.75" customHeight="1" spans="1:9">
      <c r="A99" s="189">
        <v>5</v>
      </c>
      <c r="B99" s="189" t="s">
        <v>153</v>
      </c>
      <c r="C99" s="189"/>
      <c r="D99" s="189"/>
      <c r="E99" s="189"/>
      <c r="F99" s="189"/>
      <c r="G99" s="189"/>
      <c r="H99" s="189"/>
      <c r="I99" s="189" t="s">
        <v>74</v>
      </c>
    </row>
    <row r="100" ht="15.75" customHeight="1" spans="1:9">
      <c r="A100" s="221" t="s">
        <v>48</v>
      </c>
      <c r="B100" s="196" t="s">
        <v>154</v>
      </c>
      <c r="C100" s="196"/>
      <c r="D100" s="196"/>
      <c r="E100" s="196"/>
      <c r="F100" s="196"/>
      <c r="G100" s="196"/>
      <c r="H100" s="222" t="s">
        <v>108</v>
      </c>
      <c r="I100" s="212">
        <v>0</v>
      </c>
    </row>
    <row r="101" ht="15.75" customHeight="1" spans="1:9">
      <c r="A101" s="221" t="s">
        <v>50</v>
      </c>
      <c r="B101" s="196" t="s">
        <v>155</v>
      </c>
      <c r="C101" s="196"/>
      <c r="D101" s="196"/>
      <c r="E101" s="196"/>
      <c r="F101" s="196"/>
      <c r="G101" s="196"/>
      <c r="H101" s="222" t="s">
        <v>108</v>
      </c>
      <c r="I101" s="236">
        <v>0</v>
      </c>
    </row>
    <row r="102" ht="15.75" customHeight="1" spans="1:9">
      <c r="A102" s="221" t="s">
        <v>53</v>
      </c>
      <c r="B102" s="196" t="s">
        <v>156</v>
      </c>
      <c r="C102" s="196"/>
      <c r="D102" s="196"/>
      <c r="E102" s="196"/>
      <c r="F102" s="196"/>
      <c r="G102" s="196"/>
      <c r="H102" s="222" t="s">
        <v>108</v>
      </c>
      <c r="I102" s="236">
        <f>UNIFORMES!K80</f>
        <v>60.3908333333333</v>
      </c>
    </row>
    <row r="103" ht="15.75" customHeight="1" spans="1:9">
      <c r="A103" s="221" t="s">
        <v>56</v>
      </c>
      <c r="B103" s="196" t="s">
        <v>157</v>
      </c>
      <c r="C103" s="196"/>
      <c r="D103" s="196"/>
      <c r="E103" s="196"/>
      <c r="F103" s="196"/>
      <c r="G103" s="196"/>
      <c r="H103" s="223" t="s">
        <v>108</v>
      </c>
      <c r="I103" s="212">
        <f>'G2-FERRAMENTAS E EQUIPAMENTOS'!Y9</f>
        <v>0.7</v>
      </c>
    </row>
    <row r="104" ht="15.75" customHeight="1" spans="1:9">
      <c r="A104" s="189" t="s">
        <v>158</v>
      </c>
      <c r="B104" s="189"/>
      <c r="C104" s="189"/>
      <c r="D104" s="189"/>
      <c r="E104" s="189"/>
      <c r="F104" s="189"/>
      <c r="G104" s="189"/>
      <c r="H104" s="200" t="s">
        <v>108</v>
      </c>
      <c r="I104" s="211">
        <f>SUM(I100:I103)</f>
        <v>61.0908333333333</v>
      </c>
    </row>
    <row r="105" ht="15.75" customHeight="1" spans="1:9">
      <c r="A105" s="220" t="s">
        <v>159</v>
      </c>
      <c r="B105" s="220"/>
      <c r="C105" s="220"/>
      <c r="D105" s="220"/>
      <c r="E105" s="220"/>
      <c r="F105" s="220"/>
      <c r="G105" s="202" t="s">
        <v>90</v>
      </c>
      <c r="H105" s="202"/>
      <c r="I105" s="213">
        <f>I29</f>
        <v>2020.11</v>
      </c>
    </row>
    <row r="106" ht="15.75" customHeight="1" spans="1:9">
      <c r="A106" s="220"/>
      <c r="B106" s="220"/>
      <c r="C106" s="220"/>
      <c r="D106" s="220"/>
      <c r="E106" s="220"/>
      <c r="F106" s="220"/>
      <c r="G106" s="202" t="s">
        <v>122</v>
      </c>
      <c r="H106" s="202"/>
      <c r="I106" s="213">
        <f>I62</f>
        <v>2014.49</v>
      </c>
    </row>
    <row r="107" ht="15.75" customHeight="1" spans="1:9">
      <c r="A107" s="220"/>
      <c r="B107" s="220"/>
      <c r="C107" s="220"/>
      <c r="D107" s="220"/>
      <c r="E107" s="220"/>
      <c r="F107" s="220"/>
      <c r="G107" s="202" t="s">
        <v>132</v>
      </c>
      <c r="H107" s="202"/>
      <c r="I107" s="213">
        <f>I73</f>
        <v>284.04</v>
      </c>
    </row>
    <row r="108" ht="15.75" customHeight="1" spans="1:9">
      <c r="A108" s="220"/>
      <c r="B108" s="220"/>
      <c r="C108" s="220"/>
      <c r="D108" s="220"/>
      <c r="E108" s="220"/>
      <c r="F108" s="220"/>
      <c r="G108" s="202" t="s">
        <v>160</v>
      </c>
      <c r="H108" s="202"/>
      <c r="I108" s="213">
        <f>I96</f>
        <v>82.91</v>
      </c>
    </row>
    <row r="109" ht="15.75" customHeight="1" spans="1:9">
      <c r="A109" s="220"/>
      <c r="B109" s="220"/>
      <c r="C109" s="220"/>
      <c r="D109" s="220"/>
      <c r="E109" s="220"/>
      <c r="F109" s="220"/>
      <c r="G109" s="202" t="s">
        <v>161</v>
      </c>
      <c r="H109" s="202"/>
      <c r="I109" s="213">
        <f>I104</f>
        <v>61.0908333333333</v>
      </c>
    </row>
    <row r="110" ht="15.75" customHeight="1" spans="1:9">
      <c r="A110" s="220"/>
      <c r="B110" s="220"/>
      <c r="C110" s="220"/>
      <c r="D110" s="220"/>
      <c r="E110" s="220"/>
      <c r="F110" s="220"/>
      <c r="G110" s="203" t="s">
        <v>92</v>
      </c>
      <c r="H110" s="203"/>
      <c r="I110" s="214">
        <f>SUM(I105:I109)</f>
        <v>4462.64083333333</v>
      </c>
    </row>
    <row r="111" ht="15.75" customHeight="1" spans="1:9">
      <c r="A111" s="189" t="s">
        <v>162</v>
      </c>
      <c r="B111" s="189"/>
      <c r="C111" s="189"/>
      <c r="D111" s="189"/>
      <c r="E111" s="189"/>
      <c r="F111" s="189"/>
      <c r="G111" s="189"/>
      <c r="H111" s="189"/>
      <c r="I111" s="189"/>
    </row>
    <row r="112" ht="15.75" customHeight="1" spans="1:9">
      <c r="A112" s="189">
        <v>6</v>
      </c>
      <c r="B112" s="189" t="s">
        <v>163</v>
      </c>
      <c r="C112" s="189"/>
      <c r="D112" s="189"/>
      <c r="E112" s="189"/>
      <c r="F112" s="189"/>
      <c r="G112" s="189"/>
      <c r="H112" s="189" t="s">
        <v>73</v>
      </c>
      <c r="I112" s="189" t="s">
        <v>74</v>
      </c>
    </row>
    <row r="113" ht="15.75" customHeight="1" spans="1:9">
      <c r="A113" s="187" t="s">
        <v>48</v>
      </c>
      <c r="B113" s="190" t="s">
        <v>164</v>
      </c>
      <c r="C113" s="190"/>
      <c r="D113" s="190"/>
      <c r="E113" s="190"/>
      <c r="F113" s="190"/>
      <c r="G113" s="190"/>
      <c r="H113" s="224">
        <v>0.05</v>
      </c>
      <c r="I113" s="212">
        <f>ROUND(H113*I110,2)</f>
        <v>223.13</v>
      </c>
    </row>
    <row r="114" ht="15.75" customHeight="1" spans="1:9">
      <c r="A114" s="187" t="s">
        <v>50</v>
      </c>
      <c r="B114" s="190" t="s">
        <v>165</v>
      </c>
      <c r="C114" s="190"/>
      <c r="D114" s="190"/>
      <c r="E114" s="190"/>
      <c r="F114" s="190"/>
      <c r="G114" s="190"/>
      <c r="H114" s="224">
        <v>0.1</v>
      </c>
      <c r="I114" s="212">
        <f>ROUND(H114*(I110+I113),2)</f>
        <v>468.58</v>
      </c>
    </row>
    <row r="115" ht="15.75" customHeight="1" spans="1:9">
      <c r="A115" s="187" t="s">
        <v>53</v>
      </c>
      <c r="B115" s="225" t="s">
        <v>166</v>
      </c>
      <c r="C115" s="225"/>
      <c r="D115" s="225"/>
      <c r="E115" s="225"/>
      <c r="F115" s="225"/>
      <c r="G115" s="225"/>
      <c r="H115" s="198"/>
      <c r="I115" s="237"/>
    </row>
    <row r="116" ht="15.75" customHeight="1" spans="1:9">
      <c r="A116" s="187" t="s">
        <v>167</v>
      </c>
      <c r="B116" s="190" t="s">
        <v>168</v>
      </c>
      <c r="C116" s="190"/>
      <c r="D116" s="190"/>
      <c r="E116" s="190"/>
      <c r="F116" s="190"/>
      <c r="G116" s="190"/>
      <c r="H116" s="224">
        <v>0.0165</v>
      </c>
      <c r="I116" s="212">
        <f>ROUND($I$126*H116,2)</f>
        <v>99.18</v>
      </c>
    </row>
    <row r="117" ht="15.75" customHeight="1" spans="1:9">
      <c r="A117" s="187" t="s">
        <v>169</v>
      </c>
      <c r="B117" s="190" t="s">
        <v>170</v>
      </c>
      <c r="C117" s="190"/>
      <c r="D117" s="190"/>
      <c r="E117" s="190"/>
      <c r="F117" s="190"/>
      <c r="G117" s="190"/>
      <c r="H117" s="224">
        <v>0.076</v>
      </c>
      <c r="I117" s="212">
        <f>ROUND($I$126*H117,2)</f>
        <v>456.83</v>
      </c>
    </row>
    <row r="118" ht="15.75" customHeight="1" spans="1:9">
      <c r="A118" s="187" t="s">
        <v>171</v>
      </c>
      <c r="B118" s="190" t="s">
        <v>172</v>
      </c>
      <c r="C118" s="190"/>
      <c r="D118" s="190"/>
      <c r="E118" s="190"/>
      <c r="F118" s="190"/>
      <c r="G118" s="190"/>
      <c r="H118" s="224">
        <v>0.05</v>
      </c>
      <c r="I118" s="212">
        <f>ROUND($I$126*H118,2)</f>
        <v>300.55</v>
      </c>
    </row>
    <row r="119" ht="15.75" customHeight="1" spans="1:9">
      <c r="A119" s="189" t="s">
        <v>173</v>
      </c>
      <c r="B119" s="189"/>
      <c r="C119" s="189"/>
      <c r="D119" s="189"/>
      <c r="E119" s="189"/>
      <c r="F119" s="189"/>
      <c r="G119" s="189"/>
      <c r="H119" s="226">
        <f>SUM(H113:H118)</f>
        <v>0.2925</v>
      </c>
      <c r="I119" s="211">
        <f>SUM(I113:I118)</f>
        <v>1548.27</v>
      </c>
    </row>
    <row r="120" ht="15.75" customHeight="1" spans="1:9">
      <c r="A120" s="227"/>
      <c r="B120" s="228"/>
      <c r="C120" s="228"/>
      <c r="D120" s="228"/>
      <c r="E120" s="228"/>
      <c r="F120" s="228"/>
      <c r="G120" s="228"/>
      <c r="H120" s="228"/>
      <c r="I120" s="228"/>
    </row>
    <row r="121" ht="15.75" customHeight="1" spans="1:9">
      <c r="A121" s="229" t="s">
        <v>174</v>
      </c>
      <c r="B121" s="230" t="s">
        <v>175</v>
      </c>
      <c r="C121" s="230"/>
      <c r="D121" s="230"/>
      <c r="E121" s="230"/>
      <c r="F121" s="230"/>
      <c r="G121" s="230"/>
      <c r="H121" s="231">
        <f>SUM(H116+H117+H118)</f>
        <v>0.1425</v>
      </c>
      <c r="I121" s="238"/>
    </row>
    <row r="122" ht="15.75" customHeight="1" spans="1:9">
      <c r="A122" s="229"/>
      <c r="B122" s="230">
        <v>100</v>
      </c>
      <c r="C122" s="230"/>
      <c r="D122" s="230"/>
      <c r="E122" s="230"/>
      <c r="F122" s="230"/>
      <c r="G122" s="230"/>
      <c r="H122" s="231"/>
      <c r="I122" s="238"/>
    </row>
    <row r="123" ht="15.75" customHeight="1" spans="1:9">
      <c r="A123" s="232"/>
      <c r="B123" s="230"/>
      <c r="C123" s="230"/>
      <c r="D123" s="230"/>
      <c r="E123" s="230"/>
      <c r="F123" s="230"/>
      <c r="G123" s="230"/>
      <c r="H123" s="231"/>
      <c r="I123" s="238"/>
    </row>
    <row r="124" ht="15.75" customHeight="1" spans="1:9">
      <c r="A124" s="229" t="s">
        <v>176</v>
      </c>
      <c r="B124" s="230" t="s">
        <v>177</v>
      </c>
      <c r="C124" s="230"/>
      <c r="D124" s="230"/>
      <c r="E124" s="230"/>
      <c r="F124" s="230"/>
      <c r="G124" s="230"/>
      <c r="H124" s="231"/>
      <c r="I124" s="238">
        <f>I110+I113+I114</f>
        <v>5154.35083333333</v>
      </c>
    </row>
    <row r="125" ht="15.75" customHeight="1" spans="1:9">
      <c r="A125" s="229"/>
      <c r="B125" s="230"/>
      <c r="C125" s="230"/>
      <c r="D125" s="230"/>
      <c r="E125" s="230"/>
      <c r="F125" s="230"/>
      <c r="G125" s="230"/>
      <c r="H125" s="231"/>
      <c r="I125" s="238"/>
    </row>
    <row r="126" ht="15.75" customHeight="1" spans="1:9">
      <c r="A126" s="229" t="s">
        <v>178</v>
      </c>
      <c r="B126" s="230" t="s">
        <v>179</v>
      </c>
      <c r="C126" s="230"/>
      <c r="D126" s="230"/>
      <c r="E126" s="230"/>
      <c r="F126" s="230"/>
      <c r="G126" s="230"/>
      <c r="H126" s="231"/>
      <c r="I126" s="238">
        <f>ROUND(I124/(1-H121),2)</f>
        <v>6010.9</v>
      </c>
    </row>
    <row r="127" ht="15.75" customHeight="1" spans="1:9">
      <c r="A127" s="229"/>
      <c r="B127" s="230"/>
      <c r="C127" s="230"/>
      <c r="D127" s="230"/>
      <c r="E127" s="230"/>
      <c r="F127" s="230"/>
      <c r="G127" s="230"/>
      <c r="H127" s="231"/>
      <c r="I127" s="238"/>
    </row>
    <row r="128" ht="15.75" customHeight="1" spans="1:9">
      <c r="A128" s="229"/>
      <c r="B128" s="230" t="s">
        <v>180</v>
      </c>
      <c r="C128" s="230"/>
      <c r="D128" s="230"/>
      <c r="E128" s="230"/>
      <c r="F128" s="230"/>
      <c r="G128" s="230"/>
      <c r="H128" s="231"/>
      <c r="I128" s="238">
        <f>I126-I124</f>
        <v>856.549166666666</v>
      </c>
    </row>
    <row r="129" ht="15.75" customHeight="1" spans="1:9">
      <c r="A129" s="227"/>
      <c r="B129" s="239"/>
      <c r="C129" s="239"/>
      <c r="D129" s="239"/>
      <c r="E129" s="239"/>
      <c r="F129" s="239"/>
      <c r="G129" s="239"/>
      <c r="H129" s="239"/>
      <c r="I129" s="240"/>
    </row>
    <row r="130" ht="15.75" customHeight="1" spans="1:9">
      <c r="A130" s="189" t="s">
        <v>181</v>
      </c>
      <c r="B130" s="189"/>
      <c r="C130" s="189"/>
      <c r="D130" s="189"/>
      <c r="E130" s="189"/>
      <c r="F130" s="189"/>
      <c r="G130" s="189"/>
      <c r="H130" s="189"/>
      <c r="I130" s="189"/>
    </row>
    <row r="131" ht="15.75" customHeight="1" spans="1:9">
      <c r="A131" s="189" t="s">
        <v>182</v>
      </c>
      <c r="B131" s="189"/>
      <c r="C131" s="189"/>
      <c r="D131" s="189"/>
      <c r="E131" s="189"/>
      <c r="F131" s="189"/>
      <c r="G131" s="189"/>
      <c r="H131" s="189"/>
      <c r="I131" s="189" t="s">
        <v>74</v>
      </c>
    </row>
    <row r="132" ht="15.75" customHeight="1" spans="1:9">
      <c r="A132" s="188" t="s">
        <v>48</v>
      </c>
      <c r="B132" s="190" t="str">
        <f>A21</f>
        <v>MÓDULO 1 - COMPOSIÇÃO DA REMUNERAÇÃO</v>
      </c>
      <c r="C132" s="190"/>
      <c r="D132" s="190"/>
      <c r="E132" s="190"/>
      <c r="F132" s="190"/>
      <c r="G132" s="190"/>
      <c r="H132" s="190"/>
      <c r="I132" s="241">
        <f>I29</f>
        <v>2020.11</v>
      </c>
    </row>
    <row r="133" ht="15.75" customHeight="1" spans="1:9">
      <c r="A133" s="188" t="s">
        <v>50</v>
      </c>
      <c r="B133" s="190" t="str">
        <f>A31</f>
        <v>MÓDULO 2 – ENCARGOS E BENEFÍCIOS ANUAIS, MENSAIS E DIÁRIOS</v>
      </c>
      <c r="C133" s="190"/>
      <c r="D133" s="190"/>
      <c r="E133" s="190"/>
      <c r="F133" s="190"/>
      <c r="G133" s="190"/>
      <c r="H133" s="190"/>
      <c r="I133" s="241">
        <f>I62</f>
        <v>2014.49</v>
      </c>
    </row>
    <row r="134" ht="15.75" customHeight="1" spans="1:9">
      <c r="A134" s="188" t="s">
        <v>53</v>
      </c>
      <c r="B134" s="190" t="str">
        <f>A66</f>
        <v>MÓDULO 3 – PROVISÃO PARA RESCISÃO</v>
      </c>
      <c r="C134" s="190"/>
      <c r="D134" s="190"/>
      <c r="E134" s="190"/>
      <c r="F134" s="190"/>
      <c r="G134" s="190"/>
      <c r="H134" s="190"/>
      <c r="I134" s="241">
        <f>I73</f>
        <v>284.04</v>
      </c>
    </row>
    <row r="135" ht="15.75" customHeight="1" spans="1:9">
      <c r="A135" s="188" t="s">
        <v>56</v>
      </c>
      <c r="B135" s="190" t="str">
        <f>A78</f>
        <v>MÓDULO 4 – CUSTO DE REPOSIÇÃO DO PROFISSIONAL AUSENTE</v>
      </c>
      <c r="C135" s="190"/>
      <c r="D135" s="190"/>
      <c r="E135" s="190"/>
      <c r="F135" s="190"/>
      <c r="G135" s="190"/>
      <c r="H135" s="190"/>
      <c r="I135" s="241">
        <f>I96</f>
        <v>82.91</v>
      </c>
    </row>
    <row r="136" ht="15.75" customHeight="1" spans="1:9">
      <c r="A136" s="188" t="s">
        <v>79</v>
      </c>
      <c r="B136" s="190" t="str">
        <f>A98</f>
        <v>MÓDULO 5 – INSUMOS DIVERSOS</v>
      </c>
      <c r="C136" s="190"/>
      <c r="D136" s="190"/>
      <c r="E136" s="190"/>
      <c r="F136" s="190"/>
      <c r="G136" s="190"/>
      <c r="H136" s="190"/>
      <c r="I136" s="241">
        <f>I104</f>
        <v>61.0908333333333</v>
      </c>
    </row>
    <row r="137" ht="15.75" customHeight="1" spans="1:9">
      <c r="A137" s="189" t="s">
        <v>183</v>
      </c>
      <c r="B137" s="189"/>
      <c r="C137" s="189"/>
      <c r="D137" s="189"/>
      <c r="E137" s="189"/>
      <c r="F137" s="189"/>
      <c r="G137" s="189"/>
      <c r="H137" s="189"/>
      <c r="I137" s="211">
        <f>SUM(I132:I136)</f>
        <v>4462.64083333333</v>
      </c>
    </row>
    <row r="138" ht="15.75" customHeight="1" spans="1:9">
      <c r="A138" s="188" t="s">
        <v>81</v>
      </c>
      <c r="B138" s="190" t="str">
        <f>A111</f>
        <v>MÓDULO 6 – CUSTOS INDIRETOS, TRIBUTOS E LUCRO</v>
      </c>
      <c r="C138" s="190"/>
      <c r="D138" s="190"/>
      <c r="E138" s="190"/>
      <c r="F138" s="190"/>
      <c r="G138" s="190"/>
      <c r="H138" s="190"/>
      <c r="I138" s="241">
        <f>I119</f>
        <v>1548.27</v>
      </c>
    </row>
    <row r="139" ht="15.75" customHeight="1" spans="1:9">
      <c r="A139" s="189" t="s">
        <v>184</v>
      </c>
      <c r="B139" s="189"/>
      <c r="C139" s="189"/>
      <c r="D139" s="189"/>
      <c r="E139" s="189"/>
      <c r="F139" s="189"/>
      <c r="G139" s="189"/>
      <c r="H139" s="189"/>
      <c r="I139" s="211">
        <f>SUM(I137:I138)</f>
        <v>6010.91083333333</v>
      </c>
    </row>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144">
    <mergeCell ref="A1:I1"/>
    <mergeCell ref="A2:I2"/>
    <mergeCell ref="A3:G3"/>
    <mergeCell ref="H3:I3"/>
    <mergeCell ref="A4:I4"/>
    <mergeCell ref="A5:I5"/>
    <mergeCell ref="B6:H6"/>
    <mergeCell ref="B7:H7"/>
    <mergeCell ref="B8:H8"/>
    <mergeCell ref="B9:H9"/>
    <mergeCell ref="A10:I10"/>
    <mergeCell ref="A11:I11"/>
    <mergeCell ref="A12:B12"/>
    <mergeCell ref="C12:D12"/>
    <mergeCell ref="E12:I12"/>
    <mergeCell ref="A13:B13"/>
    <mergeCell ref="C13:D13"/>
    <mergeCell ref="E13:I13"/>
    <mergeCell ref="A14:I14"/>
    <mergeCell ref="B15:H15"/>
    <mergeCell ref="B16:H16"/>
    <mergeCell ref="B17:H17"/>
    <mergeCell ref="B18:H18"/>
    <mergeCell ref="B19:H19"/>
    <mergeCell ref="A20:I20"/>
    <mergeCell ref="A21:I21"/>
    <mergeCell ref="B22:G22"/>
    <mergeCell ref="B23:G23"/>
    <mergeCell ref="B24:G24"/>
    <mergeCell ref="B25:G25"/>
    <mergeCell ref="B26:G26"/>
    <mergeCell ref="B27:G27"/>
    <mergeCell ref="B28:G28"/>
    <mergeCell ref="A29:H29"/>
    <mergeCell ref="A30:I30"/>
    <mergeCell ref="A31:I31"/>
    <mergeCell ref="A32:G32"/>
    <mergeCell ref="B33:G33"/>
    <mergeCell ref="B34:G34"/>
    <mergeCell ref="A35:G35"/>
    <mergeCell ref="G36:H36"/>
    <mergeCell ref="G37:H37"/>
    <mergeCell ref="G38:H38"/>
    <mergeCell ref="A39:G39"/>
    <mergeCell ref="B40:G40"/>
    <mergeCell ref="B41:G41"/>
    <mergeCell ref="B42:G42"/>
    <mergeCell ref="B43:G43"/>
    <mergeCell ref="B44:G44"/>
    <mergeCell ref="B45:G45"/>
    <mergeCell ref="B46:G46"/>
    <mergeCell ref="B47:G47"/>
    <mergeCell ref="A48:G48"/>
    <mergeCell ref="A49:I49"/>
    <mergeCell ref="A50:G50"/>
    <mergeCell ref="B51:G51"/>
    <mergeCell ref="B52:G52"/>
    <mergeCell ref="B53:G53"/>
    <mergeCell ref="B54:G54"/>
    <mergeCell ref="A55:H55"/>
    <mergeCell ref="A56:I56"/>
    <mergeCell ref="A57:I57"/>
    <mergeCell ref="A58:H58"/>
    <mergeCell ref="B59:H59"/>
    <mergeCell ref="B60:H60"/>
    <mergeCell ref="B61:H61"/>
    <mergeCell ref="A62:H62"/>
    <mergeCell ref="G63:H63"/>
    <mergeCell ref="G64:H64"/>
    <mergeCell ref="G65:H65"/>
    <mergeCell ref="A66:I66"/>
    <mergeCell ref="B67:G67"/>
    <mergeCell ref="B68:G68"/>
    <mergeCell ref="B69:G69"/>
    <mergeCell ref="B70:G70"/>
    <mergeCell ref="B71:G71"/>
    <mergeCell ref="B72:G72"/>
    <mergeCell ref="A73:G73"/>
    <mergeCell ref="G74:H74"/>
    <mergeCell ref="G75:H75"/>
    <mergeCell ref="G76:H76"/>
    <mergeCell ref="G77:H77"/>
    <mergeCell ref="A78:I78"/>
    <mergeCell ref="A79:G79"/>
    <mergeCell ref="B80:G80"/>
    <mergeCell ref="B81:G81"/>
    <mergeCell ref="B82:G82"/>
    <mergeCell ref="B83:G83"/>
    <mergeCell ref="B84:G84"/>
    <mergeCell ref="B85:G85"/>
    <mergeCell ref="A86:G86"/>
    <mergeCell ref="A87:I87"/>
    <mergeCell ref="A88:G88"/>
    <mergeCell ref="B89:G89"/>
    <mergeCell ref="A90:G90"/>
    <mergeCell ref="A91:I91"/>
    <mergeCell ref="A92:I92"/>
    <mergeCell ref="A93:H93"/>
    <mergeCell ref="B94:H94"/>
    <mergeCell ref="B95:H95"/>
    <mergeCell ref="A96:H96"/>
    <mergeCell ref="A97:I97"/>
    <mergeCell ref="A98:I98"/>
    <mergeCell ref="B99:G99"/>
    <mergeCell ref="B100:G100"/>
    <mergeCell ref="B101:G101"/>
    <mergeCell ref="B102:G102"/>
    <mergeCell ref="B103:G103"/>
    <mergeCell ref="A104:G104"/>
    <mergeCell ref="G105:H105"/>
    <mergeCell ref="G106:H106"/>
    <mergeCell ref="G107:H107"/>
    <mergeCell ref="G108:H108"/>
    <mergeCell ref="G109:H109"/>
    <mergeCell ref="G110:H110"/>
    <mergeCell ref="A111:I111"/>
    <mergeCell ref="B112:G112"/>
    <mergeCell ref="B113:G113"/>
    <mergeCell ref="B114:G114"/>
    <mergeCell ref="B115:G115"/>
    <mergeCell ref="B116:G116"/>
    <mergeCell ref="B117:G117"/>
    <mergeCell ref="B118:G118"/>
    <mergeCell ref="A119:G119"/>
    <mergeCell ref="B120:I120"/>
    <mergeCell ref="B121:G121"/>
    <mergeCell ref="B122:G122"/>
    <mergeCell ref="B124:G124"/>
    <mergeCell ref="B126:G126"/>
    <mergeCell ref="B128:G128"/>
    <mergeCell ref="A130:I130"/>
    <mergeCell ref="A131:H131"/>
    <mergeCell ref="B132:H132"/>
    <mergeCell ref="B133:H133"/>
    <mergeCell ref="B134:H134"/>
    <mergeCell ref="B135:H135"/>
    <mergeCell ref="B136:H136"/>
    <mergeCell ref="A137:H137"/>
    <mergeCell ref="B138:H138"/>
    <mergeCell ref="A139:H139"/>
    <mergeCell ref="A105:F110"/>
    <mergeCell ref="A74:F77"/>
    <mergeCell ref="A63:F65"/>
    <mergeCell ref="A36:F38"/>
  </mergeCells>
  <pageMargins left="0.315277777777778" right="0.315277777777778" top="0.315277777777778" bottom="0.315277777777778" header="0.511811023622047" footer="0.511811023622047"/>
  <pageSetup paperSize="9" scale="71" fitToHeight="0" orientation="portrait" horizontalDpi="300" verticalDpi="3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997"/>
  <sheetViews>
    <sheetView zoomScale="80" zoomScaleNormal="80" workbookViewId="0">
      <selection activeCell="N58" sqref="N58"/>
    </sheetView>
  </sheetViews>
  <sheetFormatPr defaultColWidth="8.71428571428571" defaultRowHeight="14.25" customHeight="1"/>
  <cols>
    <col min="1" max="1" width="7.42857142857143" customWidth="1"/>
    <col min="2" max="2" width="12.4285714285714" customWidth="1"/>
    <col min="3" max="3" width="15" customWidth="1"/>
    <col min="4" max="4" width="15.2857142857143" customWidth="1"/>
    <col min="5" max="5" width="13.4285714285714" customWidth="1"/>
    <col min="6" max="6" width="13.5714285714286" customWidth="1"/>
    <col min="7" max="7" width="11.8571428571429" customWidth="1"/>
    <col min="8" max="8" width="12.8571428571429" customWidth="1"/>
    <col min="9" max="9" width="33.7142857142857" customWidth="1"/>
    <col min="10" max="10" width="7.14285714285714" customWidth="1"/>
    <col min="11" max="11" width="10.5714285714286" customWidth="1"/>
    <col min="12" max="12" width="12.8571428571429" customWidth="1"/>
    <col min="13" max="13" width="7.14285714285714" customWidth="1"/>
    <col min="14" max="14" width="10.5714285714286" customWidth="1"/>
    <col min="15" max="1025" width="14.4285714285714" customWidth="1"/>
  </cols>
  <sheetData>
    <row r="1" spans="1:9">
      <c r="A1" s="187" t="s">
        <v>197</v>
      </c>
      <c r="B1" s="187"/>
      <c r="C1" s="187"/>
      <c r="D1" s="187"/>
      <c r="E1" s="187"/>
      <c r="F1" s="187"/>
      <c r="G1" s="187"/>
      <c r="H1" s="187"/>
      <c r="I1" s="187"/>
    </row>
    <row r="2" spans="1:9">
      <c r="A2" s="187"/>
      <c r="B2" s="187"/>
      <c r="C2" s="187"/>
      <c r="D2" s="187"/>
      <c r="E2" s="187"/>
      <c r="F2" s="187"/>
      <c r="G2" s="187"/>
      <c r="H2" s="187"/>
      <c r="I2" s="187"/>
    </row>
    <row r="3" spans="1:9">
      <c r="A3" s="187" t="s">
        <v>45</v>
      </c>
      <c r="B3" s="187"/>
      <c r="C3" s="187"/>
      <c r="D3" s="187"/>
      <c r="E3" s="187"/>
      <c r="F3" s="187"/>
      <c r="G3" s="187"/>
      <c r="H3" s="188" t="s">
        <v>46</v>
      </c>
      <c r="I3" s="188"/>
    </row>
    <row r="4" spans="1:9">
      <c r="A4" s="187"/>
      <c r="B4" s="187"/>
      <c r="C4" s="187"/>
      <c r="D4" s="187"/>
      <c r="E4" s="187"/>
      <c r="F4" s="187"/>
      <c r="G4" s="187"/>
      <c r="H4" s="187"/>
      <c r="I4" s="187"/>
    </row>
    <row r="5" spans="1:9">
      <c r="A5" s="189" t="s">
        <v>47</v>
      </c>
      <c r="B5" s="189"/>
      <c r="C5" s="189"/>
      <c r="D5" s="189"/>
      <c r="E5" s="189"/>
      <c r="F5" s="189"/>
      <c r="G5" s="189"/>
      <c r="H5" s="189"/>
      <c r="I5" s="189"/>
    </row>
    <row r="6" spans="1:9">
      <c r="A6" s="188" t="s">
        <v>48</v>
      </c>
      <c r="B6" s="190" t="s">
        <v>49</v>
      </c>
      <c r="C6" s="190"/>
      <c r="D6" s="190"/>
      <c r="E6" s="190"/>
      <c r="F6" s="190"/>
      <c r="G6" s="190"/>
      <c r="H6" s="190"/>
      <c r="I6" s="207"/>
    </row>
    <row r="7" spans="1:9">
      <c r="A7" s="188" t="s">
        <v>50</v>
      </c>
      <c r="B7" s="190" t="s">
        <v>51</v>
      </c>
      <c r="C7" s="190"/>
      <c r="D7" s="190"/>
      <c r="E7" s="190"/>
      <c r="F7" s="190"/>
      <c r="G7" s="190"/>
      <c r="H7" s="190"/>
      <c r="I7" s="188" t="s">
        <v>192</v>
      </c>
    </row>
    <row r="8" spans="1:9">
      <c r="A8" s="188" t="s">
        <v>53</v>
      </c>
      <c r="B8" s="190" t="s">
        <v>54</v>
      </c>
      <c r="C8" s="190"/>
      <c r="D8" s="190"/>
      <c r="E8" s="190"/>
      <c r="F8" s="190"/>
      <c r="G8" s="190"/>
      <c r="H8" s="190"/>
      <c r="I8" s="188" t="s">
        <v>193</v>
      </c>
    </row>
    <row r="9" spans="1:9">
      <c r="A9" s="188" t="s">
        <v>56</v>
      </c>
      <c r="B9" s="190" t="s">
        <v>57</v>
      </c>
      <c r="C9" s="190"/>
      <c r="D9" s="190"/>
      <c r="E9" s="190"/>
      <c r="F9" s="190"/>
      <c r="G9" s="190"/>
      <c r="H9" s="190"/>
      <c r="I9" s="188">
        <v>12</v>
      </c>
    </row>
    <row r="10" spans="1:9">
      <c r="A10" s="191"/>
      <c r="B10" s="191"/>
      <c r="C10" s="191"/>
      <c r="D10" s="191"/>
      <c r="E10" s="191"/>
      <c r="F10" s="191"/>
      <c r="G10" s="191"/>
      <c r="H10" s="191"/>
      <c r="I10" s="191"/>
    </row>
    <row r="11" spans="1:9">
      <c r="A11" s="189" t="s">
        <v>58</v>
      </c>
      <c r="B11" s="189"/>
      <c r="C11" s="189"/>
      <c r="D11" s="189"/>
      <c r="E11" s="189"/>
      <c r="F11" s="189"/>
      <c r="G11" s="189"/>
      <c r="H11" s="189"/>
      <c r="I11" s="189"/>
    </row>
    <row r="12" ht="12.75" customHeight="1" spans="1:9">
      <c r="A12" s="188" t="s">
        <v>59</v>
      </c>
      <c r="B12" s="188"/>
      <c r="C12" s="188" t="s">
        <v>60</v>
      </c>
      <c r="D12" s="188"/>
      <c r="E12" s="188" t="s">
        <v>61</v>
      </c>
      <c r="F12" s="188"/>
      <c r="G12" s="188"/>
      <c r="H12" s="188"/>
      <c r="I12" s="188"/>
    </row>
    <row r="13" ht="24.75" customHeight="1" spans="1:9">
      <c r="A13" s="192" t="s">
        <v>62</v>
      </c>
      <c r="B13" s="192"/>
      <c r="C13" s="193" t="s">
        <v>14</v>
      </c>
      <c r="D13" s="193"/>
      <c r="E13" s="194">
        <v>2</v>
      </c>
      <c r="F13" s="194"/>
      <c r="G13" s="194"/>
      <c r="H13" s="194"/>
      <c r="I13" s="194"/>
    </row>
    <row r="14" spans="1:9">
      <c r="A14" s="189" t="s">
        <v>63</v>
      </c>
      <c r="B14" s="189"/>
      <c r="C14" s="189"/>
      <c r="D14" s="189"/>
      <c r="E14" s="189"/>
      <c r="F14" s="189"/>
      <c r="G14" s="189"/>
      <c r="H14" s="189"/>
      <c r="I14" s="189"/>
    </row>
    <row r="15" spans="1:10">
      <c r="A15" s="188">
        <v>1</v>
      </c>
      <c r="B15" s="190" t="s">
        <v>64</v>
      </c>
      <c r="C15" s="190"/>
      <c r="D15" s="190"/>
      <c r="E15" s="190"/>
      <c r="F15" s="190"/>
      <c r="G15" s="190"/>
      <c r="H15" s="190"/>
      <c r="I15" s="194" t="s">
        <v>32</v>
      </c>
      <c r="J15" s="208"/>
    </row>
    <row r="16" spans="1:9">
      <c r="A16" s="188">
        <v>2</v>
      </c>
      <c r="B16" s="190" t="s">
        <v>65</v>
      </c>
      <c r="C16" s="190"/>
      <c r="D16" s="190"/>
      <c r="E16" s="190"/>
      <c r="F16" s="190"/>
      <c r="G16" s="190"/>
      <c r="H16" s="190"/>
      <c r="I16" s="209" t="s">
        <v>198</v>
      </c>
    </row>
    <row r="17" spans="1:9">
      <c r="A17" s="188">
        <v>3</v>
      </c>
      <c r="B17" s="190" t="s">
        <v>66</v>
      </c>
      <c r="C17" s="190"/>
      <c r="D17" s="190"/>
      <c r="E17" s="190"/>
      <c r="F17" s="190"/>
      <c r="G17" s="190"/>
      <c r="H17" s="190"/>
      <c r="I17" s="209">
        <v>1704.89</v>
      </c>
    </row>
    <row r="18" ht="38.25" spans="1:9">
      <c r="A18" s="194">
        <v>4</v>
      </c>
      <c r="B18" s="195" t="s">
        <v>67</v>
      </c>
      <c r="C18" s="195"/>
      <c r="D18" s="195"/>
      <c r="E18" s="195"/>
      <c r="F18" s="195"/>
      <c r="G18" s="195"/>
      <c r="H18" s="195"/>
      <c r="I18" s="192" t="s">
        <v>68</v>
      </c>
    </row>
    <row r="19" spans="1:9">
      <c r="A19" s="188">
        <v>5</v>
      </c>
      <c r="B19" s="190" t="s">
        <v>69</v>
      </c>
      <c r="C19" s="190"/>
      <c r="D19" s="190"/>
      <c r="E19" s="190"/>
      <c r="F19" s="190"/>
      <c r="G19" s="190"/>
      <c r="H19" s="190"/>
      <c r="I19" s="207" t="s">
        <v>70</v>
      </c>
    </row>
    <row r="20" spans="1:9">
      <c r="A20" s="196"/>
      <c r="B20" s="196"/>
      <c r="C20" s="196"/>
      <c r="D20" s="196"/>
      <c r="E20" s="196"/>
      <c r="F20" s="196"/>
      <c r="G20" s="196"/>
      <c r="H20" s="196"/>
      <c r="I20" s="196"/>
    </row>
    <row r="21" ht="15.75" customHeight="1" spans="1:9">
      <c r="A21" s="189" t="s">
        <v>71</v>
      </c>
      <c r="B21" s="189"/>
      <c r="C21" s="189"/>
      <c r="D21" s="189"/>
      <c r="E21" s="189"/>
      <c r="F21" s="189"/>
      <c r="G21" s="189"/>
      <c r="H21" s="189"/>
      <c r="I21" s="189"/>
    </row>
    <row r="22" ht="15.75" customHeight="1" spans="1:9">
      <c r="A22" s="197">
        <v>1</v>
      </c>
      <c r="B22" s="189" t="s">
        <v>72</v>
      </c>
      <c r="C22" s="189"/>
      <c r="D22" s="189"/>
      <c r="E22" s="189"/>
      <c r="F22" s="189"/>
      <c r="G22" s="189"/>
      <c r="H22" s="189" t="s">
        <v>73</v>
      </c>
      <c r="I22" s="189" t="s">
        <v>74</v>
      </c>
    </row>
    <row r="23" ht="15.75" customHeight="1" spans="1:9">
      <c r="A23" s="187" t="s">
        <v>48</v>
      </c>
      <c r="B23" s="190" t="s">
        <v>75</v>
      </c>
      <c r="C23" s="190"/>
      <c r="D23" s="190"/>
      <c r="E23" s="190"/>
      <c r="F23" s="190"/>
      <c r="G23" s="190"/>
      <c r="H23" s="196"/>
      <c r="I23" s="210">
        <f>I17</f>
        <v>1704.89</v>
      </c>
    </row>
    <row r="24" ht="15.75" customHeight="1" spans="1:9">
      <c r="A24" s="187" t="s">
        <v>50</v>
      </c>
      <c r="B24" s="190" t="s">
        <v>76</v>
      </c>
      <c r="C24" s="190"/>
      <c r="D24" s="190"/>
      <c r="E24" s="190"/>
      <c r="F24" s="190"/>
      <c r="G24" s="190"/>
      <c r="H24" s="198"/>
      <c r="I24" s="210">
        <v>0</v>
      </c>
    </row>
    <row r="25" ht="15.75" customHeight="1" spans="1:9">
      <c r="A25" s="187" t="s">
        <v>53</v>
      </c>
      <c r="B25" s="190" t="s">
        <v>77</v>
      </c>
      <c r="C25" s="190"/>
      <c r="D25" s="190"/>
      <c r="E25" s="190"/>
      <c r="F25" s="190"/>
      <c r="G25" s="190"/>
      <c r="H25" s="198"/>
      <c r="I25" s="210">
        <v>0</v>
      </c>
    </row>
    <row r="26" ht="15.75" customHeight="1" spans="1:9">
      <c r="A26" s="187" t="s">
        <v>56</v>
      </c>
      <c r="B26" s="190" t="s">
        <v>78</v>
      </c>
      <c r="C26" s="190"/>
      <c r="D26" s="190"/>
      <c r="E26" s="190"/>
      <c r="F26" s="190"/>
      <c r="G26" s="190"/>
      <c r="H26" s="198"/>
      <c r="I26" s="210">
        <v>0</v>
      </c>
    </row>
    <row r="27" ht="15.75" customHeight="1" spans="1:9">
      <c r="A27" s="187" t="s">
        <v>79</v>
      </c>
      <c r="B27" s="190" t="s">
        <v>80</v>
      </c>
      <c r="C27" s="190"/>
      <c r="D27" s="190"/>
      <c r="E27" s="190"/>
      <c r="F27" s="190"/>
      <c r="G27" s="190"/>
      <c r="H27" s="198"/>
      <c r="I27" s="210">
        <v>0</v>
      </c>
    </row>
    <row r="28" ht="15.75" customHeight="1" spans="1:9">
      <c r="A28" s="187" t="s">
        <v>81</v>
      </c>
      <c r="B28" s="190" t="s">
        <v>82</v>
      </c>
      <c r="C28" s="190"/>
      <c r="D28" s="190"/>
      <c r="E28" s="190"/>
      <c r="F28" s="190"/>
      <c r="G28" s="190"/>
      <c r="H28" s="198"/>
      <c r="I28" s="210">
        <v>0</v>
      </c>
    </row>
    <row r="29" ht="15.75" customHeight="1" spans="1:9">
      <c r="A29" s="189" t="s">
        <v>83</v>
      </c>
      <c r="B29" s="189"/>
      <c r="C29" s="189"/>
      <c r="D29" s="189"/>
      <c r="E29" s="189"/>
      <c r="F29" s="189"/>
      <c r="G29" s="189"/>
      <c r="H29" s="189"/>
      <c r="I29" s="211">
        <f>SUM(I23:I28)</f>
        <v>1704.89</v>
      </c>
    </row>
    <row r="30" ht="15.75" customHeight="1" spans="1:9">
      <c r="A30" s="199"/>
      <c r="B30" s="199"/>
      <c r="C30" s="199"/>
      <c r="D30" s="199"/>
      <c r="E30" s="199"/>
      <c r="F30" s="199"/>
      <c r="G30" s="199"/>
      <c r="H30" s="199"/>
      <c r="I30" s="199"/>
    </row>
    <row r="31" ht="15.75" customHeight="1" spans="1:9">
      <c r="A31" s="189" t="s">
        <v>84</v>
      </c>
      <c r="B31" s="189"/>
      <c r="C31" s="189"/>
      <c r="D31" s="189"/>
      <c r="E31" s="189"/>
      <c r="F31" s="189"/>
      <c r="G31" s="189"/>
      <c r="H31" s="189"/>
      <c r="I31" s="189"/>
    </row>
    <row r="32" ht="15.75" customHeight="1" spans="1:9">
      <c r="A32" s="189" t="s">
        <v>85</v>
      </c>
      <c r="B32" s="189"/>
      <c r="C32" s="189"/>
      <c r="D32" s="189"/>
      <c r="E32" s="189"/>
      <c r="F32" s="189"/>
      <c r="G32" s="189"/>
      <c r="H32" s="189" t="s">
        <v>73</v>
      </c>
      <c r="I32" s="189" t="s">
        <v>74</v>
      </c>
    </row>
    <row r="33" ht="15.75" customHeight="1" spans="1:9">
      <c r="A33" s="187" t="s">
        <v>48</v>
      </c>
      <c r="B33" s="190" t="s">
        <v>86</v>
      </c>
      <c r="C33" s="190"/>
      <c r="D33" s="190"/>
      <c r="E33" s="190"/>
      <c r="F33" s="190"/>
      <c r="G33" s="190"/>
      <c r="H33" s="198">
        <f>ROUND(1/12,4)</f>
        <v>0.0833</v>
      </c>
      <c r="I33" s="212">
        <f>ROUND(I29*H33,2)</f>
        <v>142.02</v>
      </c>
    </row>
    <row r="34" ht="15.75" customHeight="1" spans="1:9">
      <c r="A34" s="187" t="s">
        <v>50</v>
      </c>
      <c r="B34" s="190" t="s">
        <v>87</v>
      </c>
      <c r="C34" s="190"/>
      <c r="D34" s="190"/>
      <c r="E34" s="190"/>
      <c r="F34" s="190"/>
      <c r="G34" s="190"/>
      <c r="H34" s="198">
        <v>0.121</v>
      </c>
      <c r="I34" s="212">
        <f>ROUND(I29*H34,2)</f>
        <v>206.29</v>
      </c>
    </row>
    <row r="35" ht="15.75" customHeight="1" spans="1:9">
      <c r="A35" s="189" t="s">
        <v>88</v>
      </c>
      <c r="B35" s="189"/>
      <c r="C35" s="189"/>
      <c r="D35" s="189"/>
      <c r="E35" s="189"/>
      <c r="F35" s="189"/>
      <c r="G35" s="189"/>
      <c r="H35" s="200">
        <f>SUM(H33:H34)</f>
        <v>0.2043</v>
      </c>
      <c r="I35" s="211">
        <f>SUM(I33:I34)</f>
        <v>348.31</v>
      </c>
    </row>
    <row r="36" ht="15.75" customHeight="1" spans="1:9">
      <c r="A36" s="201" t="s">
        <v>89</v>
      </c>
      <c r="B36" s="201"/>
      <c r="C36" s="201"/>
      <c r="D36" s="201"/>
      <c r="E36" s="201"/>
      <c r="F36" s="201"/>
      <c r="G36" s="202" t="s">
        <v>90</v>
      </c>
      <c r="H36" s="202"/>
      <c r="I36" s="213">
        <f>I29</f>
        <v>1704.89</v>
      </c>
    </row>
    <row r="37" ht="15.75" customHeight="1" spans="1:9">
      <c r="A37" s="201"/>
      <c r="B37" s="201"/>
      <c r="C37" s="201"/>
      <c r="D37" s="201"/>
      <c r="E37" s="201"/>
      <c r="F37" s="201"/>
      <c r="G37" s="202" t="s">
        <v>91</v>
      </c>
      <c r="H37" s="202"/>
      <c r="I37" s="213">
        <f>I35</f>
        <v>348.31</v>
      </c>
    </row>
    <row r="38" ht="15.75" customHeight="1" spans="1:9">
      <c r="A38" s="201"/>
      <c r="B38" s="201"/>
      <c r="C38" s="201"/>
      <c r="D38" s="201"/>
      <c r="E38" s="201"/>
      <c r="F38" s="201"/>
      <c r="G38" s="203" t="s">
        <v>92</v>
      </c>
      <c r="H38" s="203"/>
      <c r="I38" s="214">
        <f>SUM(I36:I37)</f>
        <v>2053.2</v>
      </c>
    </row>
    <row r="39" ht="15.75" customHeight="1" spans="1:9">
      <c r="A39" s="189" t="s">
        <v>93</v>
      </c>
      <c r="B39" s="189"/>
      <c r="C39" s="189"/>
      <c r="D39" s="189"/>
      <c r="E39" s="189"/>
      <c r="F39" s="189"/>
      <c r="G39" s="189"/>
      <c r="H39" s="189" t="s">
        <v>73</v>
      </c>
      <c r="I39" s="189" t="s">
        <v>74</v>
      </c>
    </row>
    <row r="40" ht="15.75" customHeight="1" spans="1:9">
      <c r="A40" s="187" t="s">
        <v>48</v>
      </c>
      <c r="B40" s="190" t="s">
        <v>94</v>
      </c>
      <c r="C40" s="190"/>
      <c r="D40" s="190"/>
      <c r="E40" s="190"/>
      <c r="F40" s="190"/>
      <c r="G40" s="190"/>
      <c r="H40" s="198">
        <v>0.2</v>
      </c>
      <c r="I40" s="212">
        <f t="shared" ref="I40:I47" si="0">ROUND($I$38*H40,2)</f>
        <v>410.64</v>
      </c>
    </row>
    <row r="41" ht="15.75" customHeight="1" spans="1:9">
      <c r="A41" s="187" t="s">
        <v>50</v>
      </c>
      <c r="B41" s="190" t="s">
        <v>95</v>
      </c>
      <c r="C41" s="190"/>
      <c r="D41" s="190"/>
      <c r="E41" s="190"/>
      <c r="F41" s="190"/>
      <c r="G41" s="190"/>
      <c r="H41" s="198">
        <v>0.025</v>
      </c>
      <c r="I41" s="212">
        <f t="shared" si="0"/>
        <v>51.33</v>
      </c>
    </row>
    <row r="42" ht="15.75" customHeight="1" spans="1:9">
      <c r="A42" s="187" t="s">
        <v>53</v>
      </c>
      <c r="B42" s="190" t="s">
        <v>96</v>
      </c>
      <c r="C42" s="190"/>
      <c r="D42" s="190"/>
      <c r="E42" s="190"/>
      <c r="F42" s="190"/>
      <c r="G42" s="190"/>
      <c r="H42" s="198">
        <v>0.06</v>
      </c>
      <c r="I42" s="212">
        <f t="shared" si="0"/>
        <v>123.19</v>
      </c>
    </row>
    <row r="43" ht="15.75" customHeight="1" spans="1:9">
      <c r="A43" s="187" t="s">
        <v>56</v>
      </c>
      <c r="B43" s="190" t="s">
        <v>97</v>
      </c>
      <c r="C43" s="190"/>
      <c r="D43" s="190"/>
      <c r="E43" s="190"/>
      <c r="F43" s="190"/>
      <c r="G43" s="190"/>
      <c r="H43" s="198">
        <v>0.015</v>
      </c>
      <c r="I43" s="212">
        <f t="shared" si="0"/>
        <v>30.8</v>
      </c>
    </row>
    <row r="44" ht="15.75" customHeight="1" spans="1:9">
      <c r="A44" s="187" t="s">
        <v>79</v>
      </c>
      <c r="B44" s="190" t="s">
        <v>98</v>
      </c>
      <c r="C44" s="190"/>
      <c r="D44" s="190"/>
      <c r="E44" s="190"/>
      <c r="F44" s="190"/>
      <c r="G44" s="190"/>
      <c r="H44" s="198">
        <v>0.01</v>
      </c>
      <c r="I44" s="212">
        <f t="shared" si="0"/>
        <v>20.53</v>
      </c>
    </row>
    <row r="45" ht="15.75" customHeight="1" spans="1:9">
      <c r="A45" s="187" t="s">
        <v>81</v>
      </c>
      <c r="B45" s="190" t="s">
        <v>99</v>
      </c>
      <c r="C45" s="190"/>
      <c r="D45" s="190"/>
      <c r="E45" s="190"/>
      <c r="F45" s="190"/>
      <c r="G45" s="190"/>
      <c r="H45" s="198">
        <v>0.006</v>
      </c>
      <c r="I45" s="212">
        <f t="shared" si="0"/>
        <v>12.32</v>
      </c>
    </row>
    <row r="46" ht="15.75" customHeight="1" spans="1:9">
      <c r="A46" s="187" t="s">
        <v>100</v>
      </c>
      <c r="B46" s="190" t="s">
        <v>101</v>
      </c>
      <c r="C46" s="190"/>
      <c r="D46" s="190"/>
      <c r="E46" s="190"/>
      <c r="F46" s="190"/>
      <c r="G46" s="190"/>
      <c r="H46" s="198">
        <v>0.002</v>
      </c>
      <c r="I46" s="212">
        <f t="shared" si="0"/>
        <v>4.11</v>
      </c>
    </row>
    <row r="47" ht="15.75" customHeight="1" spans="1:9">
      <c r="A47" s="187" t="s">
        <v>102</v>
      </c>
      <c r="B47" s="190" t="s">
        <v>103</v>
      </c>
      <c r="C47" s="190"/>
      <c r="D47" s="190"/>
      <c r="E47" s="190"/>
      <c r="F47" s="190"/>
      <c r="G47" s="190"/>
      <c r="H47" s="198">
        <v>0.08</v>
      </c>
      <c r="I47" s="212">
        <f t="shared" si="0"/>
        <v>164.26</v>
      </c>
    </row>
    <row r="48" ht="15.75" customHeight="1" spans="1:9">
      <c r="A48" s="189" t="s">
        <v>104</v>
      </c>
      <c r="B48" s="189"/>
      <c r="C48" s="189"/>
      <c r="D48" s="189"/>
      <c r="E48" s="189"/>
      <c r="F48" s="189"/>
      <c r="G48" s="189"/>
      <c r="H48" s="200">
        <f>SUM(H40:H47)</f>
        <v>0.398</v>
      </c>
      <c r="I48" s="211">
        <f>SUM(I40:I47)</f>
        <v>817.18</v>
      </c>
    </row>
    <row r="49" ht="15.75" customHeight="1" spans="1:9">
      <c r="A49" s="204"/>
      <c r="B49" s="204"/>
      <c r="C49" s="204"/>
      <c r="D49" s="204"/>
      <c r="E49" s="204"/>
      <c r="F49" s="204"/>
      <c r="G49" s="204"/>
      <c r="H49" s="204"/>
      <c r="I49" s="204"/>
    </row>
    <row r="50" ht="15.75" customHeight="1" spans="1:9">
      <c r="A50" s="189" t="s">
        <v>105</v>
      </c>
      <c r="B50" s="189"/>
      <c r="C50" s="189"/>
      <c r="D50" s="189"/>
      <c r="E50" s="189"/>
      <c r="F50" s="189"/>
      <c r="G50" s="189"/>
      <c r="H50" s="200"/>
      <c r="I50" s="189" t="s">
        <v>74</v>
      </c>
    </row>
    <row r="51" ht="15.75" customHeight="1" spans="1:9">
      <c r="A51" s="187" t="s">
        <v>48</v>
      </c>
      <c r="B51" s="196" t="s">
        <v>106</v>
      </c>
      <c r="C51" s="196"/>
      <c r="D51" s="196"/>
      <c r="E51" s="196"/>
      <c r="F51" s="196"/>
      <c r="G51" s="196"/>
      <c r="H51" s="242">
        <v>5</v>
      </c>
      <c r="I51" s="210">
        <f>ROUND((H51*2*22)-0.06*I23,2)</f>
        <v>117.71</v>
      </c>
    </row>
    <row r="52" ht="15.75" customHeight="1" spans="1:9">
      <c r="A52" s="187" t="s">
        <v>50</v>
      </c>
      <c r="B52" s="196" t="s">
        <v>107</v>
      </c>
      <c r="C52" s="196"/>
      <c r="D52" s="196"/>
      <c r="E52" s="196"/>
      <c r="F52" s="196"/>
      <c r="G52" s="196"/>
      <c r="H52" s="188" t="s">
        <v>108</v>
      </c>
      <c r="I52" s="210">
        <v>473.82</v>
      </c>
    </row>
    <row r="53" ht="15.75" customHeight="1" spans="1:9">
      <c r="A53" s="187" t="s">
        <v>53</v>
      </c>
      <c r="B53" s="196" t="s">
        <v>109</v>
      </c>
      <c r="C53" s="196"/>
      <c r="D53" s="196"/>
      <c r="E53" s="196"/>
      <c r="F53" s="196"/>
      <c r="G53" s="196"/>
      <c r="H53" s="188" t="s">
        <v>108</v>
      </c>
      <c r="I53" s="210">
        <v>52.15</v>
      </c>
    </row>
    <row r="54" ht="15.75" customHeight="1" spans="1:9">
      <c r="A54" s="187" t="s">
        <v>56</v>
      </c>
      <c r="B54" s="196" t="s">
        <v>110</v>
      </c>
      <c r="C54" s="196"/>
      <c r="D54" s="196"/>
      <c r="E54" s="196"/>
      <c r="F54" s="196"/>
      <c r="G54" s="196"/>
      <c r="H54" s="188" t="s">
        <v>108</v>
      </c>
      <c r="I54" s="210">
        <f>ROUND((I23*26)*0.002/12,2)</f>
        <v>7.39</v>
      </c>
    </row>
    <row r="55" ht="15.75" customHeight="1" spans="1:9">
      <c r="A55" s="189" t="s">
        <v>111</v>
      </c>
      <c r="B55" s="189"/>
      <c r="C55" s="189"/>
      <c r="D55" s="189"/>
      <c r="E55" s="189"/>
      <c r="F55" s="189"/>
      <c r="G55" s="189"/>
      <c r="H55" s="189"/>
      <c r="I55" s="216">
        <f>SUM(I51:I54)</f>
        <v>651.07</v>
      </c>
    </row>
    <row r="56" ht="15.75" customHeight="1" spans="1:9">
      <c r="A56" s="204"/>
      <c r="B56" s="204"/>
      <c r="C56" s="204"/>
      <c r="D56" s="204"/>
      <c r="E56" s="204"/>
      <c r="F56" s="204"/>
      <c r="G56" s="204"/>
      <c r="H56" s="204"/>
      <c r="I56" s="204"/>
    </row>
    <row r="57" ht="15.75" customHeight="1" spans="1:9">
      <c r="A57" s="189" t="s">
        <v>112</v>
      </c>
      <c r="B57" s="189"/>
      <c r="C57" s="189"/>
      <c r="D57" s="189"/>
      <c r="E57" s="189"/>
      <c r="F57" s="189"/>
      <c r="G57" s="189"/>
      <c r="H57" s="189"/>
      <c r="I57" s="189"/>
    </row>
    <row r="58" ht="15.75" customHeight="1" spans="1:9">
      <c r="A58" s="189" t="s">
        <v>113</v>
      </c>
      <c r="B58" s="189"/>
      <c r="C58" s="189"/>
      <c r="D58" s="189"/>
      <c r="E58" s="189"/>
      <c r="F58" s="189"/>
      <c r="G58" s="189"/>
      <c r="H58" s="189"/>
      <c r="I58" s="189" t="s">
        <v>74</v>
      </c>
    </row>
    <row r="59" ht="15.75" customHeight="1" spans="1:9">
      <c r="A59" s="187" t="s">
        <v>114</v>
      </c>
      <c r="B59" s="190" t="s">
        <v>115</v>
      </c>
      <c r="C59" s="190"/>
      <c r="D59" s="190"/>
      <c r="E59" s="190"/>
      <c r="F59" s="190"/>
      <c r="G59" s="190"/>
      <c r="H59" s="190"/>
      <c r="I59" s="212">
        <f>I35</f>
        <v>348.31</v>
      </c>
    </row>
    <row r="60" ht="15.75" customHeight="1" spans="1:14">
      <c r="A60" s="187" t="s">
        <v>116</v>
      </c>
      <c r="B60" s="190" t="s">
        <v>117</v>
      </c>
      <c r="C60" s="190"/>
      <c r="D60" s="190"/>
      <c r="E60" s="190"/>
      <c r="F60" s="190"/>
      <c r="G60" s="190"/>
      <c r="H60" s="190"/>
      <c r="I60" s="212">
        <f>I48</f>
        <v>817.18</v>
      </c>
      <c r="N60" s="217"/>
    </row>
    <row r="61" ht="15.75" customHeight="1" spans="1:9">
      <c r="A61" s="187" t="s">
        <v>118</v>
      </c>
      <c r="B61" s="190" t="s">
        <v>119</v>
      </c>
      <c r="C61" s="190"/>
      <c r="D61" s="190"/>
      <c r="E61" s="190"/>
      <c r="F61" s="190"/>
      <c r="G61" s="190"/>
      <c r="H61" s="190"/>
      <c r="I61" s="212">
        <f>I55</f>
        <v>651.07</v>
      </c>
    </row>
    <row r="62" ht="15.75" customHeight="1" spans="1:9">
      <c r="A62" s="189" t="s">
        <v>120</v>
      </c>
      <c r="B62" s="189"/>
      <c r="C62" s="189"/>
      <c r="D62" s="189"/>
      <c r="E62" s="189"/>
      <c r="F62" s="189"/>
      <c r="G62" s="189"/>
      <c r="H62" s="189"/>
      <c r="I62" s="211">
        <f>SUM(I59:I61)</f>
        <v>1816.56</v>
      </c>
    </row>
    <row r="63" ht="15.75" customHeight="1" spans="1:9">
      <c r="A63" s="206" t="s">
        <v>121</v>
      </c>
      <c r="B63" s="206"/>
      <c r="C63" s="206"/>
      <c r="D63" s="206"/>
      <c r="E63" s="206"/>
      <c r="F63" s="206"/>
      <c r="G63" s="202" t="s">
        <v>90</v>
      </c>
      <c r="H63" s="202"/>
      <c r="I63" s="213">
        <f>I29</f>
        <v>1704.89</v>
      </c>
    </row>
    <row r="64" ht="15.75" customHeight="1" spans="1:9">
      <c r="A64" s="206"/>
      <c r="B64" s="206"/>
      <c r="C64" s="206"/>
      <c r="D64" s="206"/>
      <c r="E64" s="206"/>
      <c r="F64" s="206"/>
      <c r="G64" s="202" t="s">
        <v>122</v>
      </c>
      <c r="H64" s="202"/>
      <c r="I64" s="213">
        <f>I62</f>
        <v>1816.56</v>
      </c>
    </row>
    <row r="65" ht="15.75" customHeight="1" spans="1:9">
      <c r="A65" s="206"/>
      <c r="B65" s="206"/>
      <c r="C65" s="206"/>
      <c r="D65" s="206"/>
      <c r="E65" s="206"/>
      <c r="F65" s="206"/>
      <c r="G65" s="203" t="s">
        <v>92</v>
      </c>
      <c r="H65" s="203"/>
      <c r="I65" s="214">
        <f>SUM(I63:I64)</f>
        <v>3521.45</v>
      </c>
    </row>
    <row r="66" ht="15.75" customHeight="1" spans="1:9">
      <c r="A66" s="189" t="s">
        <v>123</v>
      </c>
      <c r="B66" s="189"/>
      <c r="C66" s="189"/>
      <c r="D66" s="189"/>
      <c r="E66" s="189"/>
      <c r="F66" s="189"/>
      <c r="G66" s="189"/>
      <c r="H66" s="189"/>
      <c r="I66" s="189"/>
    </row>
    <row r="67" ht="15.75" customHeight="1" spans="1:9">
      <c r="A67" s="187">
        <v>3</v>
      </c>
      <c r="B67" s="189" t="s">
        <v>124</v>
      </c>
      <c r="C67" s="189"/>
      <c r="D67" s="189"/>
      <c r="E67" s="189"/>
      <c r="F67" s="189"/>
      <c r="G67" s="189"/>
      <c r="H67" s="189" t="s">
        <v>73</v>
      </c>
      <c r="I67" s="189" t="s">
        <v>74</v>
      </c>
    </row>
    <row r="68" ht="15.75" customHeight="1" spans="1:9">
      <c r="A68" s="187" t="s">
        <v>48</v>
      </c>
      <c r="B68" s="190" t="s">
        <v>125</v>
      </c>
      <c r="C68" s="190"/>
      <c r="D68" s="190"/>
      <c r="E68" s="190"/>
      <c r="F68" s="190"/>
      <c r="G68" s="190"/>
      <c r="H68" s="198">
        <f>ROUND(((1/12)*5%),4)</f>
        <v>0.0042</v>
      </c>
      <c r="I68" s="212">
        <f>ROUND(H68*$I$65,2)</f>
        <v>14.79</v>
      </c>
    </row>
    <row r="69" ht="15.75" customHeight="1" spans="1:12">
      <c r="A69" s="187" t="s">
        <v>50</v>
      </c>
      <c r="B69" s="190" t="s">
        <v>126</v>
      </c>
      <c r="C69" s="190"/>
      <c r="D69" s="190"/>
      <c r="E69" s="190"/>
      <c r="F69" s="190"/>
      <c r="G69" s="190"/>
      <c r="H69" s="198">
        <f>TRUNC(H68*H47,4)</f>
        <v>0.0003</v>
      </c>
      <c r="I69" s="212">
        <f>ROUND(H69*$I$65,2)</f>
        <v>1.06</v>
      </c>
      <c r="L69" s="233"/>
    </row>
    <row r="70" ht="15.75" customHeight="1" spans="1:9">
      <c r="A70" s="187" t="s">
        <v>53</v>
      </c>
      <c r="B70" s="190" t="s">
        <v>127</v>
      </c>
      <c r="C70" s="190"/>
      <c r="D70" s="190"/>
      <c r="E70" s="190"/>
      <c r="F70" s="190"/>
      <c r="G70" s="190"/>
      <c r="H70" s="198">
        <f>ROUND(((7/30)/12)*95%,4)</f>
        <v>0.0185</v>
      </c>
      <c r="I70" s="212">
        <f>ROUND(H70*$I$65,2)</f>
        <v>65.15</v>
      </c>
    </row>
    <row r="71" ht="15.75" customHeight="1" spans="1:12">
      <c r="A71" s="218" t="s">
        <v>56</v>
      </c>
      <c r="B71" s="219" t="s">
        <v>128</v>
      </c>
      <c r="C71" s="219"/>
      <c r="D71" s="219"/>
      <c r="E71" s="219"/>
      <c r="F71" s="219"/>
      <c r="G71" s="219"/>
      <c r="H71" s="198">
        <f>ROUND(H70*H48,4)</f>
        <v>0.0074</v>
      </c>
      <c r="I71" s="212">
        <f>ROUND(H71*$I$65,2)</f>
        <v>26.06</v>
      </c>
      <c r="L71" s="234"/>
    </row>
    <row r="72" ht="15.75" customHeight="1" spans="1:9">
      <c r="A72" s="187" t="s">
        <v>79</v>
      </c>
      <c r="B72" s="190" t="s">
        <v>129</v>
      </c>
      <c r="C72" s="190"/>
      <c r="D72" s="190"/>
      <c r="E72" s="190"/>
      <c r="F72" s="190"/>
      <c r="G72" s="190"/>
      <c r="H72" s="198">
        <v>0.04</v>
      </c>
      <c r="I72" s="212">
        <f>ROUND(H72*$I$65,2)</f>
        <v>140.86</v>
      </c>
    </row>
    <row r="73" ht="15.75" customHeight="1" spans="1:9">
      <c r="A73" s="189" t="s">
        <v>130</v>
      </c>
      <c r="B73" s="189"/>
      <c r="C73" s="189"/>
      <c r="D73" s="189"/>
      <c r="E73" s="189"/>
      <c r="F73" s="189"/>
      <c r="G73" s="189"/>
      <c r="H73" s="200">
        <f>SUM(H68:H72)</f>
        <v>0.0704</v>
      </c>
      <c r="I73" s="211">
        <f>SUM(I68:I72)</f>
        <v>247.92</v>
      </c>
    </row>
    <row r="74" ht="15.75" customHeight="1" spans="1:9">
      <c r="A74" s="220" t="s">
        <v>131</v>
      </c>
      <c r="B74" s="220"/>
      <c r="C74" s="220"/>
      <c r="D74" s="220"/>
      <c r="E74" s="220"/>
      <c r="F74" s="220"/>
      <c r="G74" s="202" t="s">
        <v>90</v>
      </c>
      <c r="H74" s="202"/>
      <c r="I74" s="213">
        <f>I29</f>
        <v>1704.89</v>
      </c>
    </row>
    <row r="75" ht="15.75" customHeight="1" spans="1:9">
      <c r="A75" s="220"/>
      <c r="B75" s="220"/>
      <c r="C75" s="220"/>
      <c r="D75" s="220"/>
      <c r="E75" s="220"/>
      <c r="F75" s="220"/>
      <c r="G75" s="202" t="s">
        <v>122</v>
      </c>
      <c r="H75" s="202"/>
      <c r="I75" s="213">
        <f>I62</f>
        <v>1816.56</v>
      </c>
    </row>
    <row r="76" ht="15.75" customHeight="1" spans="1:14">
      <c r="A76" s="220"/>
      <c r="B76" s="220"/>
      <c r="C76" s="220"/>
      <c r="D76" s="220"/>
      <c r="E76" s="220"/>
      <c r="F76" s="220"/>
      <c r="G76" s="202" t="s">
        <v>132</v>
      </c>
      <c r="H76" s="202"/>
      <c r="I76" s="213">
        <f>I73</f>
        <v>247.92</v>
      </c>
      <c r="N76" s="235"/>
    </row>
    <row r="77" ht="15.75" customHeight="1" spans="1:9">
      <c r="A77" s="220"/>
      <c r="B77" s="220"/>
      <c r="C77" s="220"/>
      <c r="D77" s="220"/>
      <c r="E77" s="220"/>
      <c r="F77" s="220"/>
      <c r="G77" s="203" t="s">
        <v>92</v>
      </c>
      <c r="H77" s="203"/>
      <c r="I77" s="214">
        <f>SUM(I74:I76)</f>
        <v>3769.37</v>
      </c>
    </row>
    <row r="78" ht="15.75" customHeight="1" spans="1:9">
      <c r="A78" s="189" t="s">
        <v>133</v>
      </c>
      <c r="B78" s="189"/>
      <c r="C78" s="189"/>
      <c r="D78" s="189"/>
      <c r="E78" s="189"/>
      <c r="F78" s="189"/>
      <c r="G78" s="189"/>
      <c r="H78" s="189"/>
      <c r="I78" s="189"/>
    </row>
    <row r="79" ht="15.75" customHeight="1" spans="1:9">
      <c r="A79" s="189" t="s">
        <v>134</v>
      </c>
      <c r="B79" s="189"/>
      <c r="C79" s="189"/>
      <c r="D79" s="189"/>
      <c r="E79" s="189"/>
      <c r="F79" s="189"/>
      <c r="G79" s="189"/>
      <c r="H79" s="189" t="s">
        <v>73</v>
      </c>
      <c r="I79" s="189" t="s">
        <v>74</v>
      </c>
    </row>
    <row r="80" ht="15.75" customHeight="1" spans="1:9">
      <c r="A80" s="187" t="s">
        <v>48</v>
      </c>
      <c r="B80" s="190" t="s">
        <v>135</v>
      </c>
      <c r="C80" s="190"/>
      <c r="D80" s="190"/>
      <c r="E80" s="190"/>
      <c r="F80" s="190"/>
      <c r="G80" s="190"/>
      <c r="H80" s="198">
        <f>ROUND(((1+1/3)/12)/12,4)</f>
        <v>0.0093</v>
      </c>
      <c r="I80" s="212">
        <f t="shared" ref="I80:I85" si="1">ROUND(H80*$I$77,2)</f>
        <v>35.06</v>
      </c>
    </row>
    <row r="81" ht="15.75" customHeight="1" spans="1:12">
      <c r="A81" s="187" t="s">
        <v>50</v>
      </c>
      <c r="B81" s="190" t="s">
        <v>136</v>
      </c>
      <c r="C81" s="190"/>
      <c r="D81" s="190"/>
      <c r="E81" s="190"/>
      <c r="F81" s="190"/>
      <c r="G81" s="190"/>
      <c r="H81" s="198">
        <f>ROUND((2/30)/12,4)</f>
        <v>0.0056</v>
      </c>
      <c r="I81" s="212">
        <f t="shared" si="1"/>
        <v>21.11</v>
      </c>
      <c r="L81" s="235"/>
    </row>
    <row r="82" ht="15.75" customHeight="1" spans="1:11">
      <c r="A82" s="187" t="s">
        <v>53</v>
      </c>
      <c r="B82" s="190" t="s">
        <v>137</v>
      </c>
      <c r="C82" s="190"/>
      <c r="D82" s="190"/>
      <c r="E82" s="190"/>
      <c r="F82" s="190"/>
      <c r="G82" s="190"/>
      <c r="H82" s="198">
        <f>ROUND(((5/30)/12)*2%,4)</f>
        <v>0.0003</v>
      </c>
      <c r="I82" s="212">
        <f t="shared" si="1"/>
        <v>1.13</v>
      </c>
      <c r="K82" s="235"/>
    </row>
    <row r="83" ht="15.75" customHeight="1" spans="1:9">
      <c r="A83" s="187" t="s">
        <v>56</v>
      </c>
      <c r="B83" s="190" t="s">
        <v>138</v>
      </c>
      <c r="C83" s="190"/>
      <c r="D83" s="190"/>
      <c r="E83" s="190"/>
      <c r="F83" s="190"/>
      <c r="G83" s="190"/>
      <c r="H83" s="198">
        <f>ROUND(((15/30)/12)*8%,4)</f>
        <v>0.0033</v>
      </c>
      <c r="I83" s="212">
        <f t="shared" si="1"/>
        <v>12.44</v>
      </c>
    </row>
    <row r="84" ht="15.75" customHeight="1" spans="1:9">
      <c r="A84" s="187" t="s">
        <v>79</v>
      </c>
      <c r="B84" s="190" t="s">
        <v>139</v>
      </c>
      <c r="C84" s="190"/>
      <c r="D84" s="190"/>
      <c r="E84" s="190"/>
      <c r="F84" s="190"/>
      <c r="G84" s="190"/>
      <c r="H84" s="198">
        <f>ROUND(((1+1/3)/12*4/12)*2%,4)</f>
        <v>0.0007</v>
      </c>
      <c r="I84" s="212">
        <f t="shared" si="1"/>
        <v>2.64</v>
      </c>
    </row>
    <row r="85" ht="15.75" customHeight="1" spans="1:9">
      <c r="A85" s="187" t="s">
        <v>81</v>
      </c>
      <c r="B85" s="190" t="s">
        <v>140</v>
      </c>
      <c r="C85" s="190"/>
      <c r="D85" s="190"/>
      <c r="E85" s="190"/>
      <c r="F85" s="190"/>
      <c r="G85" s="190"/>
      <c r="H85" s="198">
        <v>0</v>
      </c>
      <c r="I85" s="212">
        <f t="shared" si="1"/>
        <v>0</v>
      </c>
    </row>
    <row r="86" ht="15.75" customHeight="1" spans="1:9">
      <c r="A86" s="189" t="s">
        <v>141</v>
      </c>
      <c r="B86" s="189"/>
      <c r="C86" s="189"/>
      <c r="D86" s="189"/>
      <c r="E86" s="189"/>
      <c r="F86" s="189"/>
      <c r="G86" s="189"/>
      <c r="H86" s="200">
        <f>SUM(H80:H85)</f>
        <v>0.0192</v>
      </c>
      <c r="I86" s="211">
        <f>SUM(I80:I85)</f>
        <v>72.38</v>
      </c>
    </row>
    <row r="87" ht="15.75" customHeight="1" spans="1:9">
      <c r="A87" s="204"/>
      <c r="B87" s="204"/>
      <c r="C87" s="204"/>
      <c r="D87" s="204"/>
      <c r="E87" s="204"/>
      <c r="F87" s="204"/>
      <c r="G87" s="204"/>
      <c r="H87" s="204"/>
      <c r="I87" s="204"/>
    </row>
    <row r="88" ht="15.75" customHeight="1" spans="1:9">
      <c r="A88" s="189" t="s">
        <v>142</v>
      </c>
      <c r="B88" s="189"/>
      <c r="C88" s="189"/>
      <c r="D88" s="189"/>
      <c r="E88" s="189"/>
      <c r="F88" s="189"/>
      <c r="G88" s="189"/>
      <c r="H88" s="189" t="s">
        <v>73</v>
      </c>
      <c r="I88" s="189" t="s">
        <v>74</v>
      </c>
    </row>
    <row r="89" ht="15.75" customHeight="1" spans="1:9">
      <c r="A89" s="187" t="s">
        <v>48</v>
      </c>
      <c r="B89" s="190" t="s">
        <v>143</v>
      </c>
      <c r="C89" s="190"/>
      <c r="D89" s="190"/>
      <c r="E89" s="190"/>
      <c r="F89" s="190"/>
      <c r="G89" s="190"/>
      <c r="H89" s="198">
        <v>0</v>
      </c>
      <c r="I89" s="212">
        <f>I29*H89</f>
        <v>0</v>
      </c>
    </row>
    <row r="90" ht="15.75" customHeight="1" spans="1:9">
      <c r="A90" s="189" t="s">
        <v>144</v>
      </c>
      <c r="B90" s="189"/>
      <c r="C90" s="189"/>
      <c r="D90" s="189"/>
      <c r="E90" s="189"/>
      <c r="F90" s="189"/>
      <c r="G90" s="189"/>
      <c r="H90" s="200">
        <f>H89</f>
        <v>0</v>
      </c>
      <c r="I90" s="211">
        <f>I89</f>
        <v>0</v>
      </c>
    </row>
    <row r="91" ht="15.75" customHeight="1" spans="1:9">
      <c r="A91" s="204"/>
      <c r="B91" s="204"/>
      <c r="C91" s="204"/>
      <c r="D91" s="204"/>
      <c r="E91" s="204"/>
      <c r="F91" s="204"/>
      <c r="G91" s="204"/>
      <c r="H91" s="204"/>
      <c r="I91" s="204"/>
    </row>
    <row r="92" ht="15.75" customHeight="1" spans="1:9">
      <c r="A92" s="189" t="s">
        <v>145</v>
      </c>
      <c r="B92" s="189"/>
      <c r="C92" s="189"/>
      <c r="D92" s="189"/>
      <c r="E92" s="189"/>
      <c r="F92" s="189"/>
      <c r="G92" s="189"/>
      <c r="H92" s="189"/>
      <c r="I92" s="189"/>
    </row>
    <row r="93" ht="15.75" customHeight="1" spans="1:9">
      <c r="A93" s="189" t="s">
        <v>146</v>
      </c>
      <c r="B93" s="189"/>
      <c r="C93" s="189"/>
      <c r="D93" s="189"/>
      <c r="E93" s="189"/>
      <c r="F93" s="189"/>
      <c r="G93" s="189"/>
      <c r="H93" s="189"/>
      <c r="I93" s="189" t="s">
        <v>74</v>
      </c>
    </row>
    <row r="94" ht="15.75" customHeight="1" spans="1:9">
      <c r="A94" s="187" t="s">
        <v>147</v>
      </c>
      <c r="B94" s="190" t="s">
        <v>148</v>
      </c>
      <c r="C94" s="190"/>
      <c r="D94" s="190"/>
      <c r="E94" s="190"/>
      <c r="F94" s="190"/>
      <c r="G94" s="190"/>
      <c r="H94" s="190"/>
      <c r="I94" s="212">
        <f>I86</f>
        <v>72.38</v>
      </c>
    </row>
    <row r="95" ht="15.75" customHeight="1" spans="1:9">
      <c r="A95" s="187" t="s">
        <v>149</v>
      </c>
      <c r="B95" s="190" t="s">
        <v>150</v>
      </c>
      <c r="C95" s="190"/>
      <c r="D95" s="190"/>
      <c r="E95" s="190"/>
      <c r="F95" s="190"/>
      <c r="G95" s="190"/>
      <c r="H95" s="190"/>
      <c r="I95" s="212">
        <f>I90</f>
        <v>0</v>
      </c>
    </row>
    <row r="96" ht="15.75" customHeight="1" spans="1:9">
      <c r="A96" s="189" t="s">
        <v>151</v>
      </c>
      <c r="B96" s="189"/>
      <c r="C96" s="189"/>
      <c r="D96" s="189"/>
      <c r="E96" s="189"/>
      <c r="F96" s="189"/>
      <c r="G96" s="189"/>
      <c r="H96" s="189"/>
      <c r="I96" s="211">
        <f>SUM(I94:I95)</f>
        <v>72.38</v>
      </c>
    </row>
    <row r="97" ht="15.75" customHeight="1" spans="1:9">
      <c r="A97" s="204"/>
      <c r="B97" s="204"/>
      <c r="C97" s="204"/>
      <c r="D97" s="204"/>
      <c r="E97" s="204"/>
      <c r="F97" s="204"/>
      <c r="G97" s="204"/>
      <c r="H97" s="204"/>
      <c r="I97" s="204"/>
    </row>
    <row r="98" ht="15.75" customHeight="1" spans="1:9">
      <c r="A98" s="189" t="s">
        <v>152</v>
      </c>
      <c r="B98" s="189"/>
      <c r="C98" s="189"/>
      <c r="D98" s="189"/>
      <c r="E98" s="189"/>
      <c r="F98" s="189"/>
      <c r="G98" s="189"/>
      <c r="H98" s="189"/>
      <c r="I98" s="189"/>
    </row>
    <row r="99" ht="15.75" customHeight="1" spans="1:9">
      <c r="A99" s="189">
        <v>5</v>
      </c>
      <c r="B99" s="189" t="s">
        <v>153</v>
      </c>
      <c r="C99" s="189"/>
      <c r="D99" s="189"/>
      <c r="E99" s="189"/>
      <c r="F99" s="189"/>
      <c r="G99" s="189"/>
      <c r="H99" s="189"/>
      <c r="I99" s="189" t="s">
        <v>74</v>
      </c>
    </row>
    <row r="100" ht="15.75" customHeight="1" spans="1:9">
      <c r="A100" s="221" t="s">
        <v>48</v>
      </c>
      <c r="B100" s="196" t="s">
        <v>154</v>
      </c>
      <c r="C100" s="196"/>
      <c r="D100" s="196"/>
      <c r="E100" s="196"/>
      <c r="F100" s="196"/>
      <c r="G100" s="196"/>
      <c r="H100" s="222" t="s">
        <v>108</v>
      </c>
      <c r="I100" s="236">
        <v>0</v>
      </c>
    </row>
    <row r="101" ht="15.75" customHeight="1" spans="1:9">
      <c r="A101" s="221" t="s">
        <v>50</v>
      </c>
      <c r="B101" s="196" t="s">
        <v>155</v>
      </c>
      <c r="C101" s="196"/>
      <c r="D101" s="196"/>
      <c r="E101" s="196"/>
      <c r="F101" s="196"/>
      <c r="G101" s="196"/>
      <c r="H101" s="222" t="s">
        <v>108</v>
      </c>
      <c r="I101" s="236">
        <v>0</v>
      </c>
    </row>
    <row r="102" ht="15.75" customHeight="1" spans="1:9">
      <c r="A102" s="221" t="s">
        <v>53</v>
      </c>
      <c r="B102" s="196" t="s">
        <v>156</v>
      </c>
      <c r="C102" s="196"/>
      <c r="D102" s="196"/>
      <c r="E102" s="196"/>
      <c r="F102" s="196"/>
      <c r="G102" s="196"/>
      <c r="H102" s="222" t="s">
        <v>108</v>
      </c>
      <c r="I102" s="236">
        <f>UNIFORMES!K107</f>
        <v>29.6033333333333</v>
      </c>
    </row>
    <row r="103" ht="15.75" customHeight="1" spans="1:9">
      <c r="A103" s="221" t="s">
        <v>56</v>
      </c>
      <c r="B103" s="196" t="s">
        <v>157</v>
      </c>
      <c r="C103" s="196"/>
      <c r="D103" s="196"/>
      <c r="E103" s="196"/>
      <c r="F103" s="196"/>
      <c r="G103" s="196"/>
      <c r="H103" s="223" t="s">
        <v>108</v>
      </c>
      <c r="I103" s="236">
        <f>'G2-FERRAMENTAS E EQUIPAMENTOS'!Y9</f>
        <v>0.7</v>
      </c>
    </row>
    <row r="104" ht="15.75" customHeight="1" spans="1:9">
      <c r="A104" s="189" t="s">
        <v>158</v>
      </c>
      <c r="B104" s="189"/>
      <c r="C104" s="189"/>
      <c r="D104" s="189"/>
      <c r="E104" s="189"/>
      <c r="F104" s="189"/>
      <c r="G104" s="189"/>
      <c r="H104" s="200" t="s">
        <v>108</v>
      </c>
      <c r="I104" s="211">
        <f>SUM(I100:I103)</f>
        <v>30.3033333333333</v>
      </c>
    </row>
    <row r="105" ht="15.75" customHeight="1" spans="1:9">
      <c r="A105" s="220" t="s">
        <v>159</v>
      </c>
      <c r="B105" s="220"/>
      <c r="C105" s="220"/>
      <c r="D105" s="220"/>
      <c r="E105" s="220"/>
      <c r="F105" s="220"/>
      <c r="G105" s="202" t="s">
        <v>90</v>
      </c>
      <c r="H105" s="202"/>
      <c r="I105" s="213">
        <f>I29</f>
        <v>1704.89</v>
      </c>
    </row>
    <row r="106" ht="15.75" customHeight="1" spans="1:9">
      <c r="A106" s="220"/>
      <c r="B106" s="220"/>
      <c r="C106" s="220"/>
      <c r="D106" s="220"/>
      <c r="E106" s="220"/>
      <c r="F106" s="220"/>
      <c r="G106" s="202" t="s">
        <v>122</v>
      </c>
      <c r="H106" s="202"/>
      <c r="I106" s="213">
        <f>I62</f>
        <v>1816.56</v>
      </c>
    </row>
    <row r="107" ht="15.75" customHeight="1" spans="1:9">
      <c r="A107" s="220"/>
      <c r="B107" s="220"/>
      <c r="C107" s="220"/>
      <c r="D107" s="220"/>
      <c r="E107" s="220"/>
      <c r="F107" s="220"/>
      <c r="G107" s="202" t="s">
        <v>132</v>
      </c>
      <c r="H107" s="202"/>
      <c r="I107" s="213">
        <f>I73</f>
        <v>247.92</v>
      </c>
    </row>
    <row r="108" ht="15.75" customHeight="1" spans="1:9">
      <c r="A108" s="220"/>
      <c r="B108" s="220"/>
      <c r="C108" s="220"/>
      <c r="D108" s="220"/>
      <c r="E108" s="220"/>
      <c r="F108" s="220"/>
      <c r="G108" s="202" t="s">
        <v>160</v>
      </c>
      <c r="H108" s="202"/>
      <c r="I108" s="213">
        <f>I96</f>
        <v>72.38</v>
      </c>
    </row>
    <row r="109" ht="15.75" customHeight="1" spans="1:9">
      <c r="A109" s="220"/>
      <c r="B109" s="220"/>
      <c r="C109" s="220"/>
      <c r="D109" s="220"/>
      <c r="E109" s="220"/>
      <c r="F109" s="220"/>
      <c r="G109" s="202" t="s">
        <v>161</v>
      </c>
      <c r="H109" s="202"/>
      <c r="I109" s="213">
        <f>I104</f>
        <v>30.3033333333333</v>
      </c>
    </row>
    <row r="110" ht="15.75" customHeight="1" spans="1:9">
      <c r="A110" s="220"/>
      <c r="B110" s="220"/>
      <c r="C110" s="220"/>
      <c r="D110" s="220"/>
      <c r="E110" s="220"/>
      <c r="F110" s="220"/>
      <c r="G110" s="203" t="s">
        <v>92</v>
      </c>
      <c r="H110" s="203"/>
      <c r="I110" s="214">
        <f>SUM(I105:I109)</f>
        <v>3872.05333333333</v>
      </c>
    </row>
    <row r="111" ht="15.75" customHeight="1" spans="1:9">
      <c r="A111" s="189" t="s">
        <v>162</v>
      </c>
      <c r="B111" s="189"/>
      <c r="C111" s="189"/>
      <c r="D111" s="189"/>
      <c r="E111" s="189"/>
      <c r="F111" s="189"/>
      <c r="G111" s="189"/>
      <c r="H111" s="189"/>
      <c r="I111" s="189"/>
    </row>
    <row r="112" ht="15.75" customHeight="1" spans="1:9">
      <c r="A112" s="189">
        <v>6</v>
      </c>
      <c r="B112" s="189" t="s">
        <v>163</v>
      </c>
      <c r="C112" s="189"/>
      <c r="D112" s="189"/>
      <c r="E112" s="189"/>
      <c r="F112" s="189"/>
      <c r="G112" s="189"/>
      <c r="H112" s="189" t="s">
        <v>73</v>
      </c>
      <c r="I112" s="189" t="s">
        <v>74</v>
      </c>
    </row>
    <row r="113" ht="15.75" customHeight="1" spans="1:9">
      <c r="A113" s="187" t="s">
        <v>48</v>
      </c>
      <c r="B113" s="190" t="s">
        <v>164</v>
      </c>
      <c r="C113" s="190"/>
      <c r="D113" s="190"/>
      <c r="E113" s="190"/>
      <c r="F113" s="190"/>
      <c r="G113" s="190"/>
      <c r="H113" s="224">
        <v>0.05</v>
      </c>
      <c r="I113" s="212">
        <f>ROUND(H113*I110,2)</f>
        <v>193.6</v>
      </c>
    </row>
    <row r="114" ht="15.75" customHeight="1" spans="1:9">
      <c r="A114" s="187" t="s">
        <v>50</v>
      </c>
      <c r="B114" s="190" t="s">
        <v>165</v>
      </c>
      <c r="C114" s="190"/>
      <c r="D114" s="190"/>
      <c r="E114" s="190"/>
      <c r="F114" s="190"/>
      <c r="G114" s="190"/>
      <c r="H114" s="224">
        <v>0.1</v>
      </c>
      <c r="I114" s="212">
        <f>ROUND(H114*(I110+I113),2)</f>
        <v>406.57</v>
      </c>
    </row>
    <row r="115" ht="15.75" customHeight="1" spans="1:9">
      <c r="A115" s="187" t="s">
        <v>53</v>
      </c>
      <c r="B115" s="225" t="s">
        <v>166</v>
      </c>
      <c r="C115" s="225"/>
      <c r="D115" s="225"/>
      <c r="E115" s="225"/>
      <c r="F115" s="225"/>
      <c r="G115" s="225"/>
      <c r="H115" s="198"/>
      <c r="I115" s="237"/>
    </row>
    <row r="116" ht="15.75" customHeight="1" spans="1:9">
      <c r="A116" s="187" t="s">
        <v>167</v>
      </c>
      <c r="B116" s="190" t="s">
        <v>168</v>
      </c>
      <c r="C116" s="190"/>
      <c r="D116" s="190"/>
      <c r="E116" s="190"/>
      <c r="F116" s="190"/>
      <c r="G116" s="190"/>
      <c r="H116" s="224">
        <v>0.0165</v>
      </c>
      <c r="I116" s="212">
        <f>ROUND($I$126*H116,2)</f>
        <v>86.05</v>
      </c>
    </row>
    <row r="117" ht="15.75" customHeight="1" spans="1:9">
      <c r="A117" s="187" t="s">
        <v>169</v>
      </c>
      <c r="B117" s="190" t="s">
        <v>170</v>
      </c>
      <c r="C117" s="190"/>
      <c r="D117" s="190"/>
      <c r="E117" s="190"/>
      <c r="F117" s="190"/>
      <c r="G117" s="190"/>
      <c r="H117" s="224">
        <v>0.076</v>
      </c>
      <c r="I117" s="212">
        <f>ROUND($I$126*H117,2)</f>
        <v>396.37</v>
      </c>
    </row>
    <row r="118" ht="15.75" customHeight="1" spans="1:9">
      <c r="A118" s="187" t="s">
        <v>171</v>
      </c>
      <c r="B118" s="190" t="s">
        <v>172</v>
      </c>
      <c r="C118" s="190"/>
      <c r="D118" s="190"/>
      <c r="E118" s="190"/>
      <c r="F118" s="190"/>
      <c r="G118" s="190"/>
      <c r="H118" s="224">
        <v>0.05</v>
      </c>
      <c r="I118" s="212">
        <f>ROUND($I$126*H118,2)</f>
        <v>260.77</v>
      </c>
    </row>
    <row r="119" ht="15.75" customHeight="1" spans="1:9">
      <c r="A119" s="189" t="s">
        <v>173</v>
      </c>
      <c r="B119" s="189"/>
      <c r="C119" s="189"/>
      <c r="D119" s="189"/>
      <c r="E119" s="189"/>
      <c r="F119" s="189"/>
      <c r="G119" s="189"/>
      <c r="H119" s="226">
        <f>SUM(H113:H118)</f>
        <v>0.2925</v>
      </c>
      <c r="I119" s="211">
        <f>SUM(I113:I118)</f>
        <v>1343.36</v>
      </c>
    </row>
    <row r="120" ht="15.75" customHeight="1" spans="1:9">
      <c r="A120" s="227"/>
      <c r="B120" s="228"/>
      <c r="C120" s="228"/>
      <c r="D120" s="228"/>
      <c r="E120" s="228"/>
      <c r="F120" s="228"/>
      <c r="G120" s="228"/>
      <c r="H120" s="228"/>
      <c r="I120" s="228"/>
    </row>
    <row r="121" ht="15.75" customHeight="1" spans="1:9">
      <c r="A121" s="229" t="s">
        <v>174</v>
      </c>
      <c r="B121" s="230" t="s">
        <v>175</v>
      </c>
      <c r="C121" s="230"/>
      <c r="D121" s="230"/>
      <c r="E121" s="230"/>
      <c r="F121" s="230"/>
      <c r="G121" s="230"/>
      <c r="H121" s="231">
        <f>SUM(H116+H117+H118)</f>
        <v>0.1425</v>
      </c>
      <c r="I121" s="238"/>
    </row>
    <row r="122" ht="15.75" customHeight="1" spans="1:9">
      <c r="A122" s="229"/>
      <c r="B122" s="230">
        <v>100</v>
      </c>
      <c r="C122" s="230"/>
      <c r="D122" s="230"/>
      <c r="E122" s="230"/>
      <c r="F122" s="230"/>
      <c r="G122" s="230"/>
      <c r="H122" s="231"/>
      <c r="I122" s="238"/>
    </row>
    <row r="123" ht="15.75" customHeight="1" spans="1:9">
      <c r="A123" s="232"/>
      <c r="B123" s="230"/>
      <c r="C123" s="230"/>
      <c r="D123" s="230"/>
      <c r="E123" s="230"/>
      <c r="F123" s="230"/>
      <c r="G123" s="230"/>
      <c r="H123" s="231"/>
      <c r="I123" s="238"/>
    </row>
    <row r="124" ht="15.75" customHeight="1" spans="1:9">
      <c r="A124" s="229" t="s">
        <v>176</v>
      </c>
      <c r="B124" s="230" t="s">
        <v>177</v>
      </c>
      <c r="C124" s="230"/>
      <c r="D124" s="230"/>
      <c r="E124" s="230"/>
      <c r="F124" s="230"/>
      <c r="G124" s="230"/>
      <c r="H124" s="231"/>
      <c r="I124" s="238">
        <f>I110+I113+I114</f>
        <v>4472.22333333333</v>
      </c>
    </row>
    <row r="125" ht="15.75" customHeight="1" spans="1:9">
      <c r="A125" s="229"/>
      <c r="B125" s="230"/>
      <c r="C125" s="230"/>
      <c r="D125" s="230"/>
      <c r="E125" s="230"/>
      <c r="F125" s="230"/>
      <c r="G125" s="230"/>
      <c r="H125" s="231"/>
      <c r="I125" s="238"/>
    </row>
    <row r="126" ht="15.75" customHeight="1" spans="1:9">
      <c r="A126" s="229" t="s">
        <v>178</v>
      </c>
      <c r="B126" s="230" t="s">
        <v>179</v>
      </c>
      <c r="C126" s="230"/>
      <c r="D126" s="230"/>
      <c r="E126" s="230"/>
      <c r="F126" s="230"/>
      <c r="G126" s="230"/>
      <c r="H126" s="231"/>
      <c r="I126" s="238">
        <f>ROUND(I124/(1-H121),2)</f>
        <v>5215.42</v>
      </c>
    </row>
    <row r="127" ht="15.75" customHeight="1" spans="1:9">
      <c r="A127" s="229"/>
      <c r="B127" s="230"/>
      <c r="C127" s="230"/>
      <c r="D127" s="230"/>
      <c r="E127" s="230"/>
      <c r="F127" s="230"/>
      <c r="G127" s="230"/>
      <c r="H127" s="231"/>
      <c r="I127" s="238"/>
    </row>
    <row r="128" ht="15.75" customHeight="1" spans="1:9">
      <c r="A128" s="229"/>
      <c r="B128" s="230" t="s">
        <v>180</v>
      </c>
      <c r="C128" s="230"/>
      <c r="D128" s="230"/>
      <c r="E128" s="230"/>
      <c r="F128" s="230"/>
      <c r="G128" s="230"/>
      <c r="H128" s="231"/>
      <c r="I128" s="238">
        <f>I126-I124</f>
        <v>743.196666666667</v>
      </c>
    </row>
    <row r="129" ht="15.75" customHeight="1" spans="1:9">
      <c r="A129" s="227"/>
      <c r="B129" s="239"/>
      <c r="C129" s="239"/>
      <c r="D129" s="239"/>
      <c r="E129" s="239"/>
      <c r="F129" s="239"/>
      <c r="G129" s="239"/>
      <c r="H129" s="239"/>
      <c r="I129" s="240"/>
    </row>
    <row r="130" ht="15.75" customHeight="1" spans="1:9">
      <c r="A130" s="189" t="s">
        <v>181</v>
      </c>
      <c r="B130" s="189"/>
      <c r="C130" s="189"/>
      <c r="D130" s="189"/>
      <c r="E130" s="189"/>
      <c r="F130" s="189"/>
      <c r="G130" s="189"/>
      <c r="H130" s="189"/>
      <c r="I130" s="189"/>
    </row>
    <row r="131" ht="15.75" customHeight="1" spans="1:9">
      <c r="A131" s="189" t="s">
        <v>182</v>
      </c>
      <c r="B131" s="189"/>
      <c r="C131" s="189"/>
      <c r="D131" s="189"/>
      <c r="E131" s="189"/>
      <c r="F131" s="189"/>
      <c r="G131" s="189"/>
      <c r="H131" s="189"/>
      <c r="I131" s="189" t="s">
        <v>74</v>
      </c>
    </row>
    <row r="132" ht="15.75" customHeight="1" spans="1:9">
      <c r="A132" s="188" t="s">
        <v>48</v>
      </c>
      <c r="B132" s="190" t="str">
        <f>A21</f>
        <v>MÓDULO 1 - COMPOSIÇÃO DA REMUNERAÇÃO</v>
      </c>
      <c r="C132" s="190"/>
      <c r="D132" s="190"/>
      <c r="E132" s="190"/>
      <c r="F132" s="190"/>
      <c r="G132" s="190"/>
      <c r="H132" s="190"/>
      <c r="I132" s="241">
        <f>I29</f>
        <v>1704.89</v>
      </c>
    </row>
    <row r="133" ht="15.75" customHeight="1" spans="1:9">
      <c r="A133" s="188" t="s">
        <v>50</v>
      </c>
      <c r="B133" s="190" t="str">
        <f>A31</f>
        <v>MÓDULO 2 – ENCARGOS E BENEFÍCIOS ANUAIS, MENSAIS E DIÁRIOS</v>
      </c>
      <c r="C133" s="190"/>
      <c r="D133" s="190"/>
      <c r="E133" s="190"/>
      <c r="F133" s="190"/>
      <c r="G133" s="190"/>
      <c r="H133" s="190"/>
      <c r="I133" s="241">
        <f>I62</f>
        <v>1816.56</v>
      </c>
    </row>
    <row r="134" ht="15.75" customHeight="1" spans="1:9">
      <c r="A134" s="188" t="s">
        <v>53</v>
      </c>
      <c r="B134" s="190" t="str">
        <f>A66</f>
        <v>MÓDULO 3 – PROVISÃO PARA RESCISÃO</v>
      </c>
      <c r="C134" s="190"/>
      <c r="D134" s="190"/>
      <c r="E134" s="190"/>
      <c r="F134" s="190"/>
      <c r="G134" s="190"/>
      <c r="H134" s="190"/>
      <c r="I134" s="241">
        <f>I73</f>
        <v>247.92</v>
      </c>
    </row>
    <row r="135" ht="15.75" customHeight="1" spans="1:9">
      <c r="A135" s="188" t="s">
        <v>56</v>
      </c>
      <c r="B135" s="190" t="str">
        <f>A78</f>
        <v>MÓDULO 4 – CUSTO DE REPOSIÇÃO DO PROFISSIONAL AUSENTE</v>
      </c>
      <c r="C135" s="190"/>
      <c r="D135" s="190"/>
      <c r="E135" s="190"/>
      <c r="F135" s="190"/>
      <c r="G135" s="190"/>
      <c r="H135" s="190"/>
      <c r="I135" s="241">
        <f>I96</f>
        <v>72.38</v>
      </c>
    </row>
    <row r="136" ht="15.75" customHeight="1" spans="1:9">
      <c r="A136" s="188" t="s">
        <v>79</v>
      </c>
      <c r="B136" s="190" t="str">
        <f>A98</f>
        <v>MÓDULO 5 – INSUMOS DIVERSOS</v>
      </c>
      <c r="C136" s="190"/>
      <c r="D136" s="190"/>
      <c r="E136" s="190"/>
      <c r="F136" s="190"/>
      <c r="G136" s="190"/>
      <c r="H136" s="190"/>
      <c r="I136" s="241">
        <f>I104</f>
        <v>30.3033333333333</v>
      </c>
    </row>
    <row r="137" ht="15.75" customHeight="1" spans="1:9">
      <c r="A137" s="189" t="s">
        <v>183</v>
      </c>
      <c r="B137" s="189"/>
      <c r="C137" s="189"/>
      <c r="D137" s="189"/>
      <c r="E137" s="189"/>
      <c r="F137" s="189"/>
      <c r="G137" s="189"/>
      <c r="H137" s="189"/>
      <c r="I137" s="211">
        <f>SUM(I132:I136)</f>
        <v>3872.05333333333</v>
      </c>
    </row>
    <row r="138" ht="15.75" customHeight="1" spans="1:9">
      <c r="A138" s="188" t="s">
        <v>81</v>
      </c>
      <c r="B138" s="190" t="str">
        <f>A111</f>
        <v>MÓDULO 6 – CUSTOS INDIRETOS, TRIBUTOS E LUCRO</v>
      </c>
      <c r="C138" s="190"/>
      <c r="D138" s="190"/>
      <c r="E138" s="190"/>
      <c r="F138" s="190"/>
      <c r="G138" s="190"/>
      <c r="H138" s="190"/>
      <c r="I138" s="241">
        <f>I119</f>
        <v>1343.36</v>
      </c>
    </row>
    <row r="139" ht="15.75" customHeight="1" spans="1:9">
      <c r="A139" s="189" t="s">
        <v>184</v>
      </c>
      <c r="B139" s="189"/>
      <c r="C139" s="189"/>
      <c r="D139" s="189"/>
      <c r="E139" s="189"/>
      <c r="F139" s="189"/>
      <c r="G139" s="189"/>
      <c r="H139" s="189"/>
      <c r="I139" s="211">
        <f>SUM(I137:I138)</f>
        <v>5215.41333333333</v>
      </c>
    </row>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144">
    <mergeCell ref="A1:I1"/>
    <mergeCell ref="A2:I2"/>
    <mergeCell ref="A3:G3"/>
    <mergeCell ref="H3:I3"/>
    <mergeCell ref="A4:I4"/>
    <mergeCell ref="A5:I5"/>
    <mergeCell ref="B6:H6"/>
    <mergeCell ref="B7:H7"/>
    <mergeCell ref="B8:H8"/>
    <mergeCell ref="B9:H9"/>
    <mergeCell ref="A10:I10"/>
    <mergeCell ref="A11:I11"/>
    <mergeCell ref="A12:B12"/>
    <mergeCell ref="C12:D12"/>
    <mergeCell ref="E12:I12"/>
    <mergeCell ref="A13:B13"/>
    <mergeCell ref="C13:D13"/>
    <mergeCell ref="E13:I13"/>
    <mergeCell ref="A14:I14"/>
    <mergeCell ref="B15:H15"/>
    <mergeCell ref="B16:H16"/>
    <mergeCell ref="B17:H17"/>
    <mergeCell ref="B18:H18"/>
    <mergeCell ref="B19:H19"/>
    <mergeCell ref="A20:I20"/>
    <mergeCell ref="A21:I21"/>
    <mergeCell ref="B22:G22"/>
    <mergeCell ref="B23:G23"/>
    <mergeCell ref="B24:G24"/>
    <mergeCell ref="B25:G25"/>
    <mergeCell ref="B26:G26"/>
    <mergeCell ref="B27:G27"/>
    <mergeCell ref="B28:G28"/>
    <mergeCell ref="A29:H29"/>
    <mergeCell ref="A30:I30"/>
    <mergeCell ref="A31:I31"/>
    <mergeCell ref="A32:G32"/>
    <mergeCell ref="B33:G33"/>
    <mergeCell ref="B34:G34"/>
    <mergeCell ref="A35:G35"/>
    <mergeCell ref="G36:H36"/>
    <mergeCell ref="G37:H37"/>
    <mergeCell ref="G38:H38"/>
    <mergeCell ref="A39:G39"/>
    <mergeCell ref="B40:G40"/>
    <mergeCell ref="B41:G41"/>
    <mergeCell ref="B42:G42"/>
    <mergeCell ref="B43:G43"/>
    <mergeCell ref="B44:G44"/>
    <mergeCell ref="B45:G45"/>
    <mergeCell ref="B46:G46"/>
    <mergeCell ref="B47:G47"/>
    <mergeCell ref="A48:G48"/>
    <mergeCell ref="A49:I49"/>
    <mergeCell ref="A50:G50"/>
    <mergeCell ref="B51:G51"/>
    <mergeCell ref="B52:G52"/>
    <mergeCell ref="B53:G53"/>
    <mergeCell ref="B54:G54"/>
    <mergeCell ref="A55:H55"/>
    <mergeCell ref="A56:I56"/>
    <mergeCell ref="A57:I57"/>
    <mergeCell ref="A58:H58"/>
    <mergeCell ref="B59:H59"/>
    <mergeCell ref="B60:H60"/>
    <mergeCell ref="B61:H61"/>
    <mergeCell ref="A62:H62"/>
    <mergeCell ref="G63:H63"/>
    <mergeCell ref="G64:H64"/>
    <mergeCell ref="G65:H65"/>
    <mergeCell ref="A66:I66"/>
    <mergeCell ref="B67:G67"/>
    <mergeCell ref="B68:G68"/>
    <mergeCell ref="B69:G69"/>
    <mergeCell ref="B70:G70"/>
    <mergeCell ref="B71:G71"/>
    <mergeCell ref="B72:G72"/>
    <mergeCell ref="A73:G73"/>
    <mergeCell ref="G74:H74"/>
    <mergeCell ref="G75:H75"/>
    <mergeCell ref="G76:H76"/>
    <mergeCell ref="G77:H77"/>
    <mergeCell ref="A78:I78"/>
    <mergeCell ref="A79:G79"/>
    <mergeCell ref="B80:G80"/>
    <mergeCell ref="B81:G81"/>
    <mergeCell ref="B82:G82"/>
    <mergeCell ref="B83:G83"/>
    <mergeCell ref="B84:G84"/>
    <mergeCell ref="B85:G85"/>
    <mergeCell ref="A86:G86"/>
    <mergeCell ref="A87:I87"/>
    <mergeCell ref="A88:G88"/>
    <mergeCell ref="B89:G89"/>
    <mergeCell ref="A90:G90"/>
    <mergeCell ref="A91:I91"/>
    <mergeCell ref="A92:I92"/>
    <mergeCell ref="A93:H93"/>
    <mergeCell ref="B94:H94"/>
    <mergeCell ref="B95:H95"/>
    <mergeCell ref="A96:H96"/>
    <mergeCell ref="A97:I97"/>
    <mergeCell ref="A98:I98"/>
    <mergeCell ref="B99:G99"/>
    <mergeCell ref="B100:G100"/>
    <mergeCell ref="B101:G101"/>
    <mergeCell ref="B102:G102"/>
    <mergeCell ref="B103:G103"/>
    <mergeCell ref="A104:G104"/>
    <mergeCell ref="G105:H105"/>
    <mergeCell ref="G106:H106"/>
    <mergeCell ref="G107:H107"/>
    <mergeCell ref="G108:H108"/>
    <mergeCell ref="G109:H109"/>
    <mergeCell ref="G110:H110"/>
    <mergeCell ref="A111:I111"/>
    <mergeCell ref="B112:G112"/>
    <mergeCell ref="B113:G113"/>
    <mergeCell ref="B114:G114"/>
    <mergeCell ref="B115:G115"/>
    <mergeCell ref="B116:G116"/>
    <mergeCell ref="B117:G117"/>
    <mergeCell ref="B118:G118"/>
    <mergeCell ref="A119:G119"/>
    <mergeCell ref="B120:I120"/>
    <mergeCell ref="B121:G121"/>
    <mergeCell ref="B122:G122"/>
    <mergeCell ref="B124:G124"/>
    <mergeCell ref="B126:G126"/>
    <mergeCell ref="B128:G128"/>
    <mergeCell ref="A130:I130"/>
    <mergeCell ref="A131:H131"/>
    <mergeCell ref="B132:H132"/>
    <mergeCell ref="B133:H133"/>
    <mergeCell ref="B134:H134"/>
    <mergeCell ref="B135:H135"/>
    <mergeCell ref="B136:H136"/>
    <mergeCell ref="A137:H137"/>
    <mergeCell ref="B138:H138"/>
    <mergeCell ref="A139:H139"/>
    <mergeCell ref="A105:F110"/>
    <mergeCell ref="A74:F77"/>
    <mergeCell ref="A63:F65"/>
    <mergeCell ref="A36:F38"/>
  </mergeCells>
  <pageMargins left="0.315277777777778" right="0.315277777777778" top="0.315277777777778" bottom="0.315277777777778" header="0.511811023622047" footer="0.511811023622047"/>
  <pageSetup paperSize="9" scale="71" fitToHeight="0" orientation="portrait" horizontalDpi="300" verticalDpi="3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997"/>
  <sheetViews>
    <sheetView view="pageBreakPreview" zoomScale="60" zoomScaleNormal="80" topLeftCell="A14" workbookViewId="0">
      <selection activeCell="O51" sqref="O51"/>
    </sheetView>
  </sheetViews>
  <sheetFormatPr defaultColWidth="8.71428571428571" defaultRowHeight="14.25" customHeight="1"/>
  <cols>
    <col min="1" max="1" width="7.42857142857143" customWidth="1"/>
    <col min="2" max="2" width="12.4285714285714" customWidth="1"/>
    <col min="3" max="3" width="15" customWidth="1"/>
    <col min="4" max="4" width="15.2857142857143" customWidth="1"/>
    <col min="5" max="5" width="13.4285714285714" customWidth="1"/>
    <col min="6" max="6" width="13.5714285714286" customWidth="1"/>
    <col min="7" max="7" width="11.8571428571429" customWidth="1"/>
    <col min="8" max="8" width="12.8571428571429" customWidth="1"/>
    <col min="9" max="9" width="43.8571428571429" customWidth="1"/>
    <col min="10" max="10" width="7.14285714285714" customWidth="1"/>
    <col min="11" max="11" width="10.5714285714286" customWidth="1"/>
    <col min="12" max="12" width="12.8571428571429" customWidth="1"/>
    <col min="13" max="13" width="7.14285714285714" customWidth="1"/>
    <col min="14" max="14" width="10.5714285714286" customWidth="1"/>
    <col min="15" max="1025" width="14.4285714285714" customWidth="1"/>
  </cols>
  <sheetData>
    <row r="1" spans="1:9">
      <c r="A1" s="187" t="s">
        <v>199</v>
      </c>
      <c r="B1" s="187"/>
      <c r="C1" s="187"/>
      <c r="D1" s="187"/>
      <c r="E1" s="187"/>
      <c r="F1" s="187"/>
      <c r="G1" s="187"/>
      <c r="H1" s="187"/>
      <c r="I1" s="187"/>
    </row>
    <row r="2" spans="1:9">
      <c r="A2" s="187"/>
      <c r="B2" s="187"/>
      <c r="C2" s="187"/>
      <c r="D2" s="187"/>
      <c r="E2" s="187"/>
      <c r="F2" s="187"/>
      <c r="G2" s="187"/>
      <c r="H2" s="187"/>
      <c r="I2" s="187"/>
    </row>
    <row r="3" spans="1:9">
      <c r="A3" s="187" t="s">
        <v>45</v>
      </c>
      <c r="B3" s="187"/>
      <c r="C3" s="187"/>
      <c r="D3" s="187"/>
      <c r="E3" s="187"/>
      <c r="F3" s="187"/>
      <c r="G3" s="187"/>
      <c r="H3" s="188" t="s">
        <v>46</v>
      </c>
      <c r="I3" s="188"/>
    </row>
    <row r="4" spans="1:9">
      <c r="A4" s="187"/>
      <c r="B4" s="187"/>
      <c r="C4" s="187"/>
      <c r="D4" s="187"/>
      <c r="E4" s="187"/>
      <c r="F4" s="187"/>
      <c r="G4" s="187"/>
      <c r="H4" s="187"/>
      <c r="I4" s="187"/>
    </row>
    <row r="5" spans="1:9">
      <c r="A5" s="189" t="s">
        <v>47</v>
      </c>
      <c r="B5" s="189"/>
      <c r="C5" s="189"/>
      <c r="D5" s="189"/>
      <c r="E5" s="189"/>
      <c r="F5" s="189"/>
      <c r="G5" s="189"/>
      <c r="H5" s="189"/>
      <c r="I5" s="189"/>
    </row>
    <row r="6" spans="1:9">
      <c r="A6" s="188" t="s">
        <v>48</v>
      </c>
      <c r="B6" s="190" t="s">
        <v>49</v>
      </c>
      <c r="C6" s="190"/>
      <c r="D6" s="190"/>
      <c r="E6" s="190"/>
      <c r="F6" s="190"/>
      <c r="G6" s="190"/>
      <c r="H6" s="190"/>
      <c r="I6" s="207"/>
    </row>
    <row r="7" spans="1:9">
      <c r="A7" s="188" t="s">
        <v>50</v>
      </c>
      <c r="B7" s="190" t="s">
        <v>51</v>
      </c>
      <c r="C7" s="190"/>
      <c r="D7" s="190"/>
      <c r="E7" s="190"/>
      <c r="F7" s="190"/>
      <c r="G7" s="190"/>
      <c r="H7" s="190"/>
      <c r="I7" s="188" t="s">
        <v>192</v>
      </c>
    </row>
    <row r="8" spans="1:9">
      <c r="A8" s="188" t="s">
        <v>53</v>
      </c>
      <c r="B8" s="190" t="s">
        <v>54</v>
      </c>
      <c r="C8" s="190"/>
      <c r="D8" s="190"/>
      <c r="E8" s="190"/>
      <c r="F8" s="190"/>
      <c r="G8" s="190"/>
      <c r="H8" s="190"/>
      <c r="I8" s="188" t="s">
        <v>193</v>
      </c>
    </row>
    <row r="9" spans="1:9">
      <c r="A9" s="188" t="s">
        <v>56</v>
      </c>
      <c r="B9" s="190" t="s">
        <v>57</v>
      </c>
      <c r="C9" s="190"/>
      <c r="D9" s="190"/>
      <c r="E9" s="190"/>
      <c r="F9" s="190"/>
      <c r="G9" s="190"/>
      <c r="H9" s="190"/>
      <c r="I9" s="188">
        <v>12</v>
      </c>
    </row>
    <row r="10" spans="1:9">
      <c r="A10" s="191"/>
      <c r="B10" s="191"/>
      <c r="C10" s="191"/>
      <c r="D10" s="191"/>
      <c r="E10" s="191"/>
      <c r="F10" s="191"/>
      <c r="G10" s="191"/>
      <c r="H10" s="191"/>
      <c r="I10" s="191"/>
    </row>
    <row r="11" spans="1:9">
      <c r="A11" s="189" t="s">
        <v>58</v>
      </c>
      <c r="B11" s="189"/>
      <c r="C11" s="189"/>
      <c r="D11" s="189"/>
      <c r="E11" s="189"/>
      <c r="F11" s="189"/>
      <c r="G11" s="189"/>
      <c r="H11" s="189"/>
      <c r="I11" s="189"/>
    </row>
    <row r="12" ht="12.75" customHeight="1" spans="1:9">
      <c r="A12" s="188" t="s">
        <v>59</v>
      </c>
      <c r="B12" s="188"/>
      <c r="C12" s="188" t="s">
        <v>60</v>
      </c>
      <c r="D12" s="188"/>
      <c r="E12" s="188" t="s">
        <v>61</v>
      </c>
      <c r="F12" s="188"/>
      <c r="G12" s="188"/>
      <c r="H12" s="188"/>
      <c r="I12" s="188"/>
    </row>
    <row r="13" ht="24.75" customHeight="1" spans="1:9">
      <c r="A13" s="192" t="s">
        <v>62</v>
      </c>
      <c r="B13" s="192"/>
      <c r="C13" s="193" t="s">
        <v>14</v>
      </c>
      <c r="D13" s="193"/>
      <c r="E13" s="194">
        <v>2</v>
      </c>
      <c r="F13" s="194"/>
      <c r="G13" s="194"/>
      <c r="H13" s="194"/>
      <c r="I13" s="194"/>
    </row>
    <row r="14" spans="1:9">
      <c r="A14" s="189" t="s">
        <v>63</v>
      </c>
      <c r="B14" s="189"/>
      <c r="C14" s="189"/>
      <c r="D14" s="189"/>
      <c r="E14" s="189"/>
      <c r="F14" s="189"/>
      <c r="G14" s="189"/>
      <c r="H14" s="189"/>
      <c r="I14" s="189"/>
    </row>
    <row r="15" spans="1:10">
      <c r="A15" s="188">
        <v>1</v>
      </c>
      <c r="B15" s="190" t="s">
        <v>64</v>
      </c>
      <c r="C15" s="190"/>
      <c r="D15" s="190"/>
      <c r="E15" s="190"/>
      <c r="F15" s="190"/>
      <c r="G15" s="190"/>
      <c r="H15" s="190"/>
      <c r="I15" s="194" t="s">
        <v>200</v>
      </c>
      <c r="J15" s="208"/>
    </row>
    <row r="16" spans="1:9">
      <c r="A16" s="188">
        <v>2</v>
      </c>
      <c r="B16" s="190" t="s">
        <v>65</v>
      </c>
      <c r="C16" s="190"/>
      <c r="D16" s="190"/>
      <c r="E16" s="190"/>
      <c r="F16" s="190"/>
      <c r="G16" s="190"/>
      <c r="H16" s="190"/>
      <c r="I16" s="188" t="s">
        <v>35</v>
      </c>
    </row>
    <row r="17" spans="1:9">
      <c r="A17" s="188">
        <v>3</v>
      </c>
      <c r="B17" s="190" t="s">
        <v>66</v>
      </c>
      <c r="C17" s="190"/>
      <c r="D17" s="190"/>
      <c r="E17" s="190"/>
      <c r="F17" s="190"/>
      <c r="G17" s="190"/>
      <c r="H17" s="190"/>
      <c r="I17" s="209">
        <v>1553.96</v>
      </c>
    </row>
    <row r="18" ht="25.5" spans="1:9">
      <c r="A18" s="194">
        <v>4</v>
      </c>
      <c r="B18" s="195" t="s">
        <v>67</v>
      </c>
      <c r="C18" s="195"/>
      <c r="D18" s="195"/>
      <c r="E18" s="195"/>
      <c r="F18" s="195"/>
      <c r="G18" s="195"/>
      <c r="H18" s="195"/>
      <c r="I18" s="192" t="s">
        <v>68</v>
      </c>
    </row>
    <row r="19" spans="1:9">
      <c r="A19" s="188">
        <v>5</v>
      </c>
      <c r="B19" s="190" t="s">
        <v>69</v>
      </c>
      <c r="C19" s="190"/>
      <c r="D19" s="190"/>
      <c r="E19" s="190"/>
      <c r="F19" s="190"/>
      <c r="G19" s="190"/>
      <c r="H19" s="190"/>
      <c r="I19" s="207" t="s">
        <v>70</v>
      </c>
    </row>
    <row r="20" spans="1:9">
      <c r="A20" s="196"/>
      <c r="B20" s="196"/>
      <c r="C20" s="196"/>
      <c r="D20" s="196"/>
      <c r="E20" s="196"/>
      <c r="F20" s="196"/>
      <c r="G20" s="196"/>
      <c r="H20" s="196"/>
      <c r="I20" s="196"/>
    </row>
    <row r="21" ht="15.75" customHeight="1" spans="1:9">
      <c r="A21" s="189" t="s">
        <v>71</v>
      </c>
      <c r="B21" s="189"/>
      <c r="C21" s="189"/>
      <c r="D21" s="189"/>
      <c r="E21" s="189"/>
      <c r="F21" s="189"/>
      <c r="G21" s="189"/>
      <c r="H21" s="189"/>
      <c r="I21" s="189"/>
    </row>
    <row r="22" ht="15.75" customHeight="1" spans="1:9">
      <c r="A22" s="197">
        <v>1</v>
      </c>
      <c r="B22" s="189" t="s">
        <v>72</v>
      </c>
      <c r="C22" s="189"/>
      <c r="D22" s="189"/>
      <c r="E22" s="189"/>
      <c r="F22" s="189"/>
      <c r="G22" s="189"/>
      <c r="H22" s="189" t="s">
        <v>73</v>
      </c>
      <c r="I22" s="189" t="s">
        <v>74</v>
      </c>
    </row>
    <row r="23" ht="15.75" customHeight="1" spans="1:9">
      <c r="A23" s="187" t="s">
        <v>48</v>
      </c>
      <c r="B23" s="190" t="s">
        <v>75</v>
      </c>
      <c r="C23" s="190"/>
      <c r="D23" s="190"/>
      <c r="E23" s="190"/>
      <c r="F23" s="190"/>
      <c r="G23" s="190"/>
      <c r="H23" s="196"/>
      <c r="I23" s="210">
        <f>I17</f>
        <v>1553.96</v>
      </c>
    </row>
    <row r="24" ht="15.75" customHeight="1" spans="1:9">
      <c r="A24" s="187" t="s">
        <v>50</v>
      </c>
      <c r="B24" s="190" t="s">
        <v>76</v>
      </c>
      <c r="C24" s="190"/>
      <c r="D24" s="190"/>
      <c r="E24" s="190"/>
      <c r="F24" s="190"/>
      <c r="G24" s="190"/>
      <c r="H24" s="198"/>
      <c r="I24" s="210">
        <v>0</v>
      </c>
    </row>
    <row r="25" ht="15.75" customHeight="1" spans="1:9">
      <c r="A25" s="187" t="s">
        <v>53</v>
      </c>
      <c r="B25" s="190" t="s">
        <v>77</v>
      </c>
      <c r="C25" s="190"/>
      <c r="D25" s="190"/>
      <c r="E25" s="190"/>
      <c r="F25" s="190"/>
      <c r="G25" s="190"/>
      <c r="H25" s="198"/>
      <c r="I25" s="210">
        <v>0</v>
      </c>
    </row>
    <row r="26" ht="15.75" customHeight="1" spans="1:9">
      <c r="A26" s="187" t="s">
        <v>56</v>
      </c>
      <c r="B26" s="190" t="s">
        <v>78</v>
      </c>
      <c r="C26" s="190"/>
      <c r="D26" s="190"/>
      <c r="E26" s="190"/>
      <c r="F26" s="190"/>
      <c r="G26" s="190"/>
      <c r="H26" s="198"/>
      <c r="I26" s="210">
        <v>0</v>
      </c>
    </row>
    <row r="27" ht="15.75" customHeight="1" spans="1:9">
      <c r="A27" s="187" t="s">
        <v>79</v>
      </c>
      <c r="B27" s="190" t="s">
        <v>80</v>
      </c>
      <c r="C27" s="190"/>
      <c r="D27" s="190"/>
      <c r="E27" s="190"/>
      <c r="F27" s="190"/>
      <c r="G27" s="190"/>
      <c r="H27" s="198"/>
      <c r="I27" s="210">
        <v>0</v>
      </c>
    </row>
    <row r="28" ht="15.75" customHeight="1" spans="1:9">
      <c r="A28" s="187" t="s">
        <v>81</v>
      </c>
      <c r="B28" s="190" t="s">
        <v>82</v>
      </c>
      <c r="C28" s="190"/>
      <c r="D28" s="190"/>
      <c r="E28" s="190"/>
      <c r="F28" s="190"/>
      <c r="G28" s="190"/>
      <c r="H28" s="198"/>
      <c r="I28" s="210">
        <v>0</v>
      </c>
    </row>
    <row r="29" ht="15.75" customHeight="1" spans="1:9">
      <c r="A29" s="189" t="s">
        <v>83</v>
      </c>
      <c r="B29" s="189"/>
      <c r="C29" s="189"/>
      <c r="D29" s="189"/>
      <c r="E29" s="189"/>
      <c r="F29" s="189"/>
      <c r="G29" s="189"/>
      <c r="H29" s="189"/>
      <c r="I29" s="211">
        <f>SUM(I23:I28)</f>
        <v>1553.96</v>
      </c>
    </row>
    <row r="30" ht="15.75" customHeight="1" spans="1:9">
      <c r="A30" s="199"/>
      <c r="B30" s="199"/>
      <c r="C30" s="199"/>
      <c r="D30" s="199"/>
      <c r="E30" s="199"/>
      <c r="F30" s="199"/>
      <c r="G30" s="199"/>
      <c r="H30" s="199"/>
      <c r="I30" s="199"/>
    </row>
    <row r="31" ht="15.75" customHeight="1" spans="1:9">
      <c r="A31" s="189" t="s">
        <v>84</v>
      </c>
      <c r="B31" s="189"/>
      <c r="C31" s="189"/>
      <c r="D31" s="189"/>
      <c r="E31" s="189"/>
      <c r="F31" s="189"/>
      <c r="G31" s="189"/>
      <c r="H31" s="189"/>
      <c r="I31" s="189"/>
    </row>
    <row r="32" ht="15.75" customHeight="1" spans="1:9">
      <c r="A32" s="189" t="s">
        <v>85</v>
      </c>
      <c r="B32" s="189"/>
      <c r="C32" s="189"/>
      <c r="D32" s="189"/>
      <c r="E32" s="189"/>
      <c r="F32" s="189"/>
      <c r="G32" s="189"/>
      <c r="H32" s="189" t="s">
        <v>73</v>
      </c>
      <c r="I32" s="189" t="s">
        <v>74</v>
      </c>
    </row>
    <row r="33" ht="15.75" customHeight="1" spans="1:9">
      <c r="A33" s="187" t="s">
        <v>48</v>
      </c>
      <c r="B33" s="190" t="s">
        <v>86</v>
      </c>
      <c r="C33" s="190"/>
      <c r="D33" s="190"/>
      <c r="E33" s="190"/>
      <c r="F33" s="190"/>
      <c r="G33" s="190"/>
      <c r="H33" s="198">
        <f>ROUND(1/12,4)</f>
        <v>0.0833</v>
      </c>
      <c r="I33" s="212">
        <f>ROUND(I29*H33,2)</f>
        <v>129.44</v>
      </c>
    </row>
    <row r="34" ht="15.75" customHeight="1" spans="1:9">
      <c r="A34" s="187" t="s">
        <v>50</v>
      </c>
      <c r="B34" s="190" t="s">
        <v>87</v>
      </c>
      <c r="C34" s="190"/>
      <c r="D34" s="190"/>
      <c r="E34" s="190"/>
      <c r="F34" s="190"/>
      <c r="G34" s="190"/>
      <c r="H34" s="198">
        <v>0.121</v>
      </c>
      <c r="I34" s="212">
        <f>ROUND(I29*H34,2)</f>
        <v>188.03</v>
      </c>
    </row>
    <row r="35" ht="15.75" customHeight="1" spans="1:9">
      <c r="A35" s="189" t="s">
        <v>88</v>
      </c>
      <c r="B35" s="189"/>
      <c r="C35" s="189"/>
      <c r="D35" s="189"/>
      <c r="E35" s="189"/>
      <c r="F35" s="189"/>
      <c r="G35" s="189"/>
      <c r="H35" s="200">
        <f>SUM(H33:H34)</f>
        <v>0.2043</v>
      </c>
      <c r="I35" s="211">
        <f>SUM(I33:I34)</f>
        <v>317.47</v>
      </c>
    </row>
    <row r="36" ht="15.75" customHeight="1" spans="1:9">
      <c r="A36" s="201" t="s">
        <v>89</v>
      </c>
      <c r="B36" s="201"/>
      <c r="C36" s="201"/>
      <c r="D36" s="201"/>
      <c r="E36" s="201"/>
      <c r="F36" s="201"/>
      <c r="G36" s="202" t="s">
        <v>90</v>
      </c>
      <c r="H36" s="202"/>
      <c r="I36" s="213">
        <f>I29</f>
        <v>1553.96</v>
      </c>
    </row>
    <row r="37" ht="15.75" customHeight="1" spans="1:9">
      <c r="A37" s="201"/>
      <c r="B37" s="201"/>
      <c r="C37" s="201"/>
      <c r="D37" s="201"/>
      <c r="E37" s="201"/>
      <c r="F37" s="201"/>
      <c r="G37" s="202" t="s">
        <v>91</v>
      </c>
      <c r="H37" s="202"/>
      <c r="I37" s="213">
        <f>I35</f>
        <v>317.47</v>
      </c>
    </row>
    <row r="38" ht="15.75" customHeight="1" spans="1:9">
      <c r="A38" s="201"/>
      <c r="B38" s="201"/>
      <c r="C38" s="201"/>
      <c r="D38" s="201"/>
      <c r="E38" s="201"/>
      <c r="F38" s="201"/>
      <c r="G38" s="203" t="s">
        <v>92</v>
      </c>
      <c r="H38" s="203"/>
      <c r="I38" s="214">
        <f>SUM(I36:I37)</f>
        <v>1871.43</v>
      </c>
    </row>
    <row r="39" ht="15.75" customHeight="1" spans="1:9">
      <c r="A39" s="189" t="s">
        <v>93</v>
      </c>
      <c r="B39" s="189"/>
      <c r="C39" s="189"/>
      <c r="D39" s="189"/>
      <c r="E39" s="189"/>
      <c r="F39" s="189"/>
      <c r="G39" s="189"/>
      <c r="H39" s="189" t="s">
        <v>73</v>
      </c>
      <c r="I39" s="189" t="s">
        <v>74</v>
      </c>
    </row>
    <row r="40" ht="15.75" customHeight="1" spans="1:9">
      <c r="A40" s="187" t="s">
        <v>48</v>
      </c>
      <c r="B40" s="190" t="s">
        <v>94</v>
      </c>
      <c r="C40" s="190"/>
      <c r="D40" s="190"/>
      <c r="E40" s="190"/>
      <c r="F40" s="190"/>
      <c r="G40" s="190"/>
      <c r="H40" s="198">
        <v>0.2</v>
      </c>
      <c r="I40" s="212">
        <f t="shared" ref="I40:I47" si="0">ROUND($I$38*H40,2)</f>
        <v>374.29</v>
      </c>
    </row>
    <row r="41" ht="15.75" customHeight="1" spans="1:9">
      <c r="A41" s="187" t="s">
        <v>50</v>
      </c>
      <c r="B41" s="190" t="s">
        <v>95</v>
      </c>
      <c r="C41" s="190"/>
      <c r="D41" s="190"/>
      <c r="E41" s="190"/>
      <c r="F41" s="190"/>
      <c r="G41" s="190"/>
      <c r="H41" s="198">
        <v>0.025</v>
      </c>
      <c r="I41" s="212">
        <f t="shared" si="0"/>
        <v>46.79</v>
      </c>
    </row>
    <row r="42" ht="15.75" customHeight="1" spans="1:9">
      <c r="A42" s="187" t="s">
        <v>53</v>
      </c>
      <c r="B42" s="190" t="s">
        <v>96</v>
      </c>
      <c r="C42" s="190"/>
      <c r="D42" s="190"/>
      <c r="E42" s="190"/>
      <c r="F42" s="190"/>
      <c r="G42" s="190"/>
      <c r="H42" s="198">
        <v>0.06</v>
      </c>
      <c r="I42" s="212">
        <f t="shared" si="0"/>
        <v>112.29</v>
      </c>
    </row>
    <row r="43" ht="15.75" customHeight="1" spans="1:9">
      <c r="A43" s="187" t="s">
        <v>56</v>
      </c>
      <c r="B43" s="190" t="s">
        <v>97</v>
      </c>
      <c r="C43" s="190"/>
      <c r="D43" s="190"/>
      <c r="E43" s="190"/>
      <c r="F43" s="190"/>
      <c r="G43" s="190"/>
      <c r="H43" s="198">
        <v>0.015</v>
      </c>
      <c r="I43" s="212">
        <f t="shared" si="0"/>
        <v>28.07</v>
      </c>
    </row>
    <row r="44" ht="15.75" customHeight="1" spans="1:9">
      <c r="A44" s="187" t="s">
        <v>79</v>
      </c>
      <c r="B44" s="190" t="s">
        <v>98</v>
      </c>
      <c r="C44" s="190"/>
      <c r="D44" s="190"/>
      <c r="E44" s="190"/>
      <c r="F44" s="190"/>
      <c r="G44" s="190"/>
      <c r="H44" s="198">
        <v>0.01</v>
      </c>
      <c r="I44" s="212">
        <f t="shared" si="0"/>
        <v>18.71</v>
      </c>
    </row>
    <row r="45" ht="15.75" customHeight="1" spans="1:9">
      <c r="A45" s="187" t="s">
        <v>81</v>
      </c>
      <c r="B45" s="190" t="s">
        <v>99</v>
      </c>
      <c r="C45" s="190"/>
      <c r="D45" s="190"/>
      <c r="E45" s="190"/>
      <c r="F45" s="190"/>
      <c r="G45" s="190"/>
      <c r="H45" s="198">
        <v>0.006</v>
      </c>
      <c r="I45" s="212">
        <f t="shared" si="0"/>
        <v>11.23</v>
      </c>
    </row>
    <row r="46" ht="15.75" customHeight="1" spans="1:9">
      <c r="A46" s="187" t="s">
        <v>100</v>
      </c>
      <c r="B46" s="190" t="s">
        <v>101</v>
      </c>
      <c r="C46" s="190"/>
      <c r="D46" s="190"/>
      <c r="E46" s="190"/>
      <c r="F46" s="190"/>
      <c r="G46" s="190"/>
      <c r="H46" s="198">
        <v>0.002</v>
      </c>
      <c r="I46" s="212">
        <f t="shared" si="0"/>
        <v>3.74</v>
      </c>
    </row>
    <row r="47" ht="15.75" customHeight="1" spans="1:9">
      <c r="A47" s="187" t="s">
        <v>102</v>
      </c>
      <c r="B47" s="190" t="s">
        <v>103</v>
      </c>
      <c r="C47" s="190"/>
      <c r="D47" s="190"/>
      <c r="E47" s="190"/>
      <c r="F47" s="190"/>
      <c r="G47" s="190"/>
      <c r="H47" s="198">
        <v>0.08</v>
      </c>
      <c r="I47" s="212">
        <f t="shared" si="0"/>
        <v>149.71</v>
      </c>
    </row>
    <row r="48" ht="15.75" customHeight="1" spans="1:9">
      <c r="A48" s="189" t="s">
        <v>104</v>
      </c>
      <c r="B48" s="189"/>
      <c r="C48" s="189"/>
      <c r="D48" s="189"/>
      <c r="E48" s="189"/>
      <c r="F48" s="189"/>
      <c r="G48" s="189"/>
      <c r="H48" s="200">
        <f>SUM(H40:H47)</f>
        <v>0.398</v>
      </c>
      <c r="I48" s="211">
        <f>SUM(I40:I47)</f>
        <v>744.83</v>
      </c>
    </row>
    <row r="49" ht="15.75" customHeight="1" spans="1:9">
      <c r="A49" s="204"/>
      <c r="B49" s="204"/>
      <c r="C49" s="204"/>
      <c r="D49" s="204"/>
      <c r="E49" s="204"/>
      <c r="F49" s="204"/>
      <c r="G49" s="204"/>
      <c r="H49" s="204"/>
      <c r="I49" s="204"/>
    </row>
    <row r="50" ht="15.75" customHeight="1" spans="1:9">
      <c r="A50" s="189" t="s">
        <v>105</v>
      </c>
      <c r="B50" s="189"/>
      <c r="C50" s="189"/>
      <c r="D50" s="189"/>
      <c r="E50" s="189"/>
      <c r="F50" s="189"/>
      <c r="G50" s="189"/>
      <c r="H50" s="200"/>
      <c r="I50" s="189" t="s">
        <v>74</v>
      </c>
    </row>
    <row r="51" ht="15.75" customHeight="1" spans="1:9">
      <c r="A51" s="187" t="s">
        <v>48</v>
      </c>
      <c r="B51" s="196" t="s">
        <v>106</v>
      </c>
      <c r="C51" s="196"/>
      <c r="D51" s="196"/>
      <c r="E51" s="196"/>
      <c r="F51" s="196"/>
      <c r="G51" s="196"/>
      <c r="H51" s="205">
        <v>5</v>
      </c>
      <c r="I51" s="215">
        <f>ROUND((H51*2*22)-0.06*I23,2)</f>
        <v>126.76</v>
      </c>
    </row>
    <row r="52" ht="15.75" customHeight="1" spans="1:9">
      <c r="A52" s="187" t="s">
        <v>50</v>
      </c>
      <c r="B52" s="196" t="s">
        <v>107</v>
      </c>
      <c r="C52" s="196"/>
      <c r="D52" s="196"/>
      <c r="E52" s="196"/>
      <c r="F52" s="196"/>
      <c r="G52" s="196"/>
      <c r="H52" s="188" t="s">
        <v>108</v>
      </c>
      <c r="I52" s="210">
        <v>473.82</v>
      </c>
    </row>
    <row r="53" ht="15.75" customHeight="1" spans="1:9">
      <c r="A53" s="187" t="s">
        <v>53</v>
      </c>
      <c r="B53" s="196" t="s">
        <v>109</v>
      </c>
      <c r="C53" s="196"/>
      <c r="D53" s="196"/>
      <c r="E53" s="196"/>
      <c r="F53" s="196"/>
      <c r="G53" s="196"/>
      <c r="H53" s="188" t="s">
        <v>108</v>
      </c>
      <c r="I53" s="210">
        <v>52.15</v>
      </c>
    </row>
    <row r="54" ht="15.75" customHeight="1" spans="1:9">
      <c r="A54" s="187" t="s">
        <v>56</v>
      </c>
      <c r="B54" s="196" t="s">
        <v>110</v>
      </c>
      <c r="C54" s="196"/>
      <c r="D54" s="196"/>
      <c r="E54" s="196"/>
      <c r="F54" s="196"/>
      <c r="G54" s="196"/>
      <c r="H54" s="188" t="s">
        <v>108</v>
      </c>
      <c r="I54" s="210">
        <f>ROUND((I23*26)*0.002/12,2)</f>
        <v>6.73</v>
      </c>
    </row>
    <row r="55" ht="15.75" customHeight="1" spans="1:9">
      <c r="A55" s="189" t="s">
        <v>111</v>
      </c>
      <c r="B55" s="189"/>
      <c r="C55" s="189"/>
      <c r="D55" s="189"/>
      <c r="E55" s="189"/>
      <c r="F55" s="189"/>
      <c r="G55" s="189"/>
      <c r="H55" s="189"/>
      <c r="I55" s="216">
        <f>SUM(I51:I54)</f>
        <v>659.46</v>
      </c>
    </row>
    <row r="56" ht="15.75" customHeight="1" spans="1:9">
      <c r="A56" s="204"/>
      <c r="B56" s="204"/>
      <c r="C56" s="204"/>
      <c r="D56" s="204"/>
      <c r="E56" s="204"/>
      <c r="F56" s="204"/>
      <c r="G56" s="204"/>
      <c r="H56" s="204"/>
      <c r="I56" s="204"/>
    </row>
    <row r="57" ht="15.75" customHeight="1" spans="1:9">
      <c r="A57" s="189" t="s">
        <v>112</v>
      </c>
      <c r="B57" s="189"/>
      <c r="C57" s="189"/>
      <c r="D57" s="189"/>
      <c r="E57" s="189"/>
      <c r="F57" s="189"/>
      <c r="G57" s="189"/>
      <c r="H57" s="189"/>
      <c r="I57" s="189"/>
    </row>
    <row r="58" ht="15.75" customHeight="1" spans="1:9">
      <c r="A58" s="189" t="s">
        <v>113</v>
      </c>
      <c r="B58" s="189"/>
      <c r="C58" s="189"/>
      <c r="D58" s="189"/>
      <c r="E58" s="189"/>
      <c r="F58" s="189"/>
      <c r="G58" s="189"/>
      <c r="H58" s="189"/>
      <c r="I58" s="189" t="s">
        <v>74</v>
      </c>
    </row>
    <row r="59" ht="15.75" customHeight="1" spans="1:9">
      <c r="A59" s="187" t="s">
        <v>114</v>
      </c>
      <c r="B59" s="190" t="s">
        <v>115</v>
      </c>
      <c r="C59" s="190"/>
      <c r="D59" s="190"/>
      <c r="E59" s="190"/>
      <c r="F59" s="190"/>
      <c r="G59" s="190"/>
      <c r="H59" s="190"/>
      <c r="I59" s="212">
        <f>I35</f>
        <v>317.47</v>
      </c>
    </row>
    <row r="60" ht="15.75" customHeight="1" spans="1:14">
      <c r="A60" s="187" t="s">
        <v>116</v>
      </c>
      <c r="B60" s="190" t="s">
        <v>117</v>
      </c>
      <c r="C60" s="190"/>
      <c r="D60" s="190"/>
      <c r="E60" s="190"/>
      <c r="F60" s="190"/>
      <c r="G60" s="190"/>
      <c r="H60" s="190"/>
      <c r="I60" s="212">
        <f>I48</f>
        <v>744.83</v>
      </c>
      <c r="N60" s="217"/>
    </row>
    <row r="61" ht="15.75" customHeight="1" spans="1:9">
      <c r="A61" s="187" t="s">
        <v>118</v>
      </c>
      <c r="B61" s="190" t="s">
        <v>119</v>
      </c>
      <c r="C61" s="190"/>
      <c r="D61" s="190"/>
      <c r="E61" s="190"/>
      <c r="F61" s="190"/>
      <c r="G61" s="190"/>
      <c r="H61" s="190"/>
      <c r="I61" s="212">
        <f>I55</f>
        <v>659.46</v>
      </c>
    </row>
    <row r="62" ht="15.75" customHeight="1" spans="1:9">
      <c r="A62" s="189" t="s">
        <v>120</v>
      </c>
      <c r="B62" s="189"/>
      <c r="C62" s="189"/>
      <c r="D62" s="189"/>
      <c r="E62" s="189"/>
      <c r="F62" s="189"/>
      <c r="G62" s="189"/>
      <c r="H62" s="189"/>
      <c r="I62" s="211">
        <f>SUM(I59:I61)</f>
        <v>1721.76</v>
      </c>
    </row>
    <row r="63" ht="15.75" customHeight="1" spans="1:9">
      <c r="A63" s="206" t="s">
        <v>121</v>
      </c>
      <c r="B63" s="206"/>
      <c r="C63" s="206"/>
      <c r="D63" s="206"/>
      <c r="E63" s="206"/>
      <c r="F63" s="206"/>
      <c r="G63" s="202" t="s">
        <v>90</v>
      </c>
      <c r="H63" s="202"/>
      <c r="I63" s="213">
        <f>I29</f>
        <v>1553.96</v>
      </c>
    </row>
    <row r="64" ht="15.75" customHeight="1" spans="1:9">
      <c r="A64" s="206"/>
      <c r="B64" s="206"/>
      <c r="C64" s="206"/>
      <c r="D64" s="206"/>
      <c r="E64" s="206"/>
      <c r="F64" s="206"/>
      <c r="G64" s="202" t="s">
        <v>122</v>
      </c>
      <c r="H64" s="202"/>
      <c r="I64" s="213">
        <f>I62</f>
        <v>1721.76</v>
      </c>
    </row>
    <row r="65" ht="15.75" customHeight="1" spans="1:9">
      <c r="A65" s="206"/>
      <c r="B65" s="206"/>
      <c r="C65" s="206"/>
      <c r="D65" s="206"/>
      <c r="E65" s="206"/>
      <c r="F65" s="206"/>
      <c r="G65" s="203" t="s">
        <v>92</v>
      </c>
      <c r="H65" s="203"/>
      <c r="I65" s="214">
        <f>SUM(I63:I64)</f>
        <v>3275.72</v>
      </c>
    </row>
    <row r="66" ht="15.75" customHeight="1" spans="1:9">
      <c r="A66" s="189" t="s">
        <v>123</v>
      </c>
      <c r="B66" s="189"/>
      <c r="C66" s="189"/>
      <c r="D66" s="189"/>
      <c r="E66" s="189"/>
      <c r="F66" s="189"/>
      <c r="G66" s="189"/>
      <c r="H66" s="189"/>
      <c r="I66" s="189"/>
    </row>
    <row r="67" ht="15.75" customHeight="1" spans="1:9">
      <c r="A67" s="187">
        <v>3</v>
      </c>
      <c r="B67" s="189" t="s">
        <v>124</v>
      </c>
      <c r="C67" s="189"/>
      <c r="D67" s="189"/>
      <c r="E67" s="189"/>
      <c r="F67" s="189"/>
      <c r="G67" s="189"/>
      <c r="H67" s="189" t="s">
        <v>73</v>
      </c>
      <c r="I67" s="189" t="s">
        <v>74</v>
      </c>
    </row>
    <row r="68" ht="15.75" customHeight="1" spans="1:9">
      <c r="A68" s="187" t="s">
        <v>48</v>
      </c>
      <c r="B68" s="190" t="s">
        <v>125</v>
      </c>
      <c r="C68" s="190"/>
      <c r="D68" s="190"/>
      <c r="E68" s="190"/>
      <c r="F68" s="190"/>
      <c r="G68" s="190"/>
      <c r="H68" s="198">
        <f>ROUND(((1/12)*5%),4)</f>
        <v>0.0042</v>
      </c>
      <c r="I68" s="212">
        <f>ROUND(H68*$I$65,2)</f>
        <v>13.76</v>
      </c>
    </row>
    <row r="69" ht="15.75" customHeight="1" spans="1:12">
      <c r="A69" s="187" t="s">
        <v>50</v>
      </c>
      <c r="B69" s="190" t="s">
        <v>126</v>
      </c>
      <c r="C69" s="190"/>
      <c r="D69" s="190"/>
      <c r="E69" s="190"/>
      <c r="F69" s="190"/>
      <c r="G69" s="190"/>
      <c r="H69" s="198">
        <f>TRUNC(H68*H47,4)</f>
        <v>0.0003</v>
      </c>
      <c r="I69" s="212">
        <f>ROUND(H69*$I$65,2)</f>
        <v>0.98</v>
      </c>
      <c r="L69" s="233"/>
    </row>
    <row r="70" ht="15.75" customHeight="1" spans="1:9">
      <c r="A70" s="187" t="s">
        <v>53</v>
      </c>
      <c r="B70" s="190" t="s">
        <v>127</v>
      </c>
      <c r="C70" s="190"/>
      <c r="D70" s="190"/>
      <c r="E70" s="190"/>
      <c r="F70" s="190"/>
      <c r="G70" s="190"/>
      <c r="H70" s="198">
        <f>ROUND(((7/30)/12)*95%,4)</f>
        <v>0.0185</v>
      </c>
      <c r="I70" s="212">
        <f>ROUND(H70*$I$65,2)</f>
        <v>60.6</v>
      </c>
    </row>
    <row r="71" ht="15.75" customHeight="1" spans="1:12">
      <c r="A71" s="218" t="s">
        <v>56</v>
      </c>
      <c r="B71" s="219" t="s">
        <v>128</v>
      </c>
      <c r="C71" s="219"/>
      <c r="D71" s="219"/>
      <c r="E71" s="219"/>
      <c r="F71" s="219"/>
      <c r="G71" s="219"/>
      <c r="H71" s="198">
        <f>ROUND(H70*H48,4)</f>
        <v>0.0074</v>
      </c>
      <c r="I71" s="212">
        <f>ROUND(H71*$I$65,2)</f>
        <v>24.24</v>
      </c>
      <c r="L71" s="234"/>
    </row>
    <row r="72" ht="15.75" customHeight="1" spans="1:9">
      <c r="A72" s="187" t="s">
        <v>79</v>
      </c>
      <c r="B72" s="190" t="s">
        <v>129</v>
      </c>
      <c r="C72" s="190"/>
      <c r="D72" s="190"/>
      <c r="E72" s="190"/>
      <c r="F72" s="190"/>
      <c r="G72" s="190"/>
      <c r="H72" s="198">
        <v>0.04</v>
      </c>
      <c r="I72" s="212">
        <f>ROUND(H72*$I$65,2)</f>
        <v>131.03</v>
      </c>
    </row>
    <row r="73" ht="15.75" customHeight="1" spans="1:9">
      <c r="A73" s="189" t="s">
        <v>130</v>
      </c>
      <c r="B73" s="189"/>
      <c r="C73" s="189"/>
      <c r="D73" s="189"/>
      <c r="E73" s="189"/>
      <c r="F73" s="189"/>
      <c r="G73" s="189"/>
      <c r="H73" s="200">
        <f>SUM(H68:H72)</f>
        <v>0.0704</v>
      </c>
      <c r="I73" s="211">
        <f>SUM(I68:I72)</f>
        <v>230.61</v>
      </c>
    </row>
    <row r="74" ht="15.75" customHeight="1" spans="1:9">
      <c r="A74" s="220" t="s">
        <v>131</v>
      </c>
      <c r="B74" s="220"/>
      <c r="C74" s="220"/>
      <c r="D74" s="220"/>
      <c r="E74" s="220"/>
      <c r="F74" s="220"/>
      <c r="G74" s="202" t="s">
        <v>90</v>
      </c>
      <c r="H74" s="202"/>
      <c r="I74" s="213">
        <f>I29</f>
        <v>1553.96</v>
      </c>
    </row>
    <row r="75" ht="15.75" customHeight="1" spans="1:9">
      <c r="A75" s="220"/>
      <c r="B75" s="220"/>
      <c r="C75" s="220"/>
      <c r="D75" s="220"/>
      <c r="E75" s="220"/>
      <c r="F75" s="220"/>
      <c r="G75" s="202" t="s">
        <v>122</v>
      </c>
      <c r="H75" s="202"/>
      <c r="I75" s="213">
        <f>I62</f>
        <v>1721.76</v>
      </c>
    </row>
    <row r="76" ht="15.75" customHeight="1" spans="1:14">
      <c r="A76" s="220"/>
      <c r="B76" s="220"/>
      <c r="C76" s="220"/>
      <c r="D76" s="220"/>
      <c r="E76" s="220"/>
      <c r="F76" s="220"/>
      <c r="G76" s="202" t="s">
        <v>132</v>
      </c>
      <c r="H76" s="202"/>
      <c r="I76" s="213">
        <f>I73</f>
        <v>230.61</v>
      </c>
      <c r="N76" s="235"/>
    </row>
    <row r="77" ht="15.75" customHeight="1" spans="1:9">
      <c r="A77" s="220"/>
      <c r="B77" s="220"/>
      <c r="C77" s="220"/>
      <c r="D77" s="220"/>
      <c r="E77" s="220"/>
      <c r="F77" s="220"/>
      <c r="G77" s="203" t="s">
        <v>92</v>
      </c>
      <c r="H77" s="203"/>
      <c r="I77" s="214">
        <f>SUM(I74:I76)</f>
        <v>3506.33</v>
      </c>
    </row>
    <row r="78" ht="15.75" customHeight="1" spans="1:9">
      <c r="A78" s="189" t="s">
        <v>133</v>
      </c>
      <c r="B78" s="189"/>
      <c r="C78" s="189"/>
      <c r="D78" s="189"/>
      <c r="E78" s="189"/>
      <c r="F78" s="189"/>
      <c r="G78" s="189"/>
      <c r="H78" s="189"/>
      <c r="I78" s="189"/>
    </row>
    <row r="79" ht="15.75" customHeight="1" spans="1:9">
      <c r="A79" s="189" t="s">
        <v>134</v>
      </c>
      <c r="B79" s="189"/>
      <c r="C79" s="189"/>
      <c r="D79" s="189"/>
      <c r="E79" s="189"/>
      <c r="F79" s="189"/>
      <c r="G79" s="189"/>
      <c r="H79" s="189" t="s">
        <v>73</v>
      </c>
      <c r="I79" s="189" t="s">
        <v>74</v>
      </c>
    </row>
    <row r="80" ht="15.75" customHeight="1" spans="1:9">
      <c r="A80" s="187" t="s">
        <v>48</v>
      </c>
      <c r="B80" s="190" t="s">
        <v>135</v>
      </c>
      <c r="C80" s="190"/>
      <c r="D80" s="190"/>
      <c r="E80" s="190"/>
      <c r="F80" s="190"/>
      <c r="G80" s="190"/>
      <c r="H80" s="198">
        <f>ROUND(((1+1/3)/12)/12,4)</f>
        <v>0.0093</v>
      </c>
      <c r="I80" s="212">
        <f t="shared" ref="I80:I85" si="1">ROUND(H80*$I$77,2)</f>
        <v>32.61</v>
      </c>
    </row>
    <row r="81" ht="15.75" customHeight="1" spans="1:12">
      <c r="A81" s="187" t="s">
        <v>50</v>
      </c>
      <c r="B81" s="190" t="s">
        <v>136</v>
      </c>
      <c r="C81" s="190"/>
      <c r="D81" s="190"/>
      <c r="E81" s="190"/>
      <c r="F81" s="190"/>
      <c r="G81" s="190"/>
      <c r="H81" s="198">
        <f>ROUND((2/30)/12,4)</f>
        <v>0.0056</v>
      </c>
      <c r="I81" s="212">
        <f t="shared" si="1"/>
        <v>19.64</v>
      </c>
      <c r="L81" s="235"/>
    </row>
    <row r="82" ht="15.75" customHeight="1" spans="1:11">
      <c r="A82" s="187" t="s">
        <v>53</v>
      </c>
      <c r="B82" s="190" t="s">
        <v>137</v>
      </c>
      <c r="C82" s="190"/>
      <c r="D82" s="190"/>
      <c r="E82" s="190"/>
      <c r="F82" s="190"/>
      <c r="G82" s="190"/>
      <c r="H82" s="198">
        <f>ROUND(((5/30)/12)*2%,4)</f>
        <v>0.0003</v>
      </c>
      <c r="I82" s="212">
        <f t="shared" si="1"/>
        <v>1.05</v>
      </c>
      <c r="K82" s="235"/>
    </row>
    <row r="83" ht="15.75" customHeight="1" spans="1:9">
      <c r="A83" s="187" t="s">
        <v>56</v>
      </c>
      <c r="B83" s="190" t="s">
        <v>138</v>
      </c>
      <c r="C83" s="190"/>
      <c r="D83" s="190"/>
      <c r="E83" s="190"/>
      <c r="F83" s="190"/>
      <c r="G83" s="190"/>
      <c r="H83" s="198">
        <f>ROUND(((15/30)/12)*8%,4)</f>
        <v>0.0033</v>
      </c>
      <c r="I83" s="212">
        <f t="shared" si="1"/>
        <v>11.57</v>
      </c>
    </row>
    <row r="84" ht="15.75" customHeight="1" spans="1:9">
      <c r="A84" s="187" t="s">
        <v>79</v>
      </c>
      <c r="B84" s="190" t="s">
        <v>139</v>
      </c>
      <c r="C84" s="190"/>
      <c r="D84" s="190"/>
      <c r="E84" s="190"/>
      <c r="F84" s="190"/>
      <c r="G84" s="190"/>
      <c r="H84" s="198">
        <f>ROUND(((1+1/3)/12*4/12)*2%,4)</f>
        <v>0.0007</v>
      </c>
      <c r="I84" s="212">
        <f t="shared" si="1"/>
        <v>2.45</v>
      </c>
    </row>
    <row r="85" ht="15.75" customHeight="1" spans="1:9">
      <c r="A85" s="187" t="s">
        <v>81</v>
      </c>
      <c r="B85" s="190" t="s">
        <v>140</v>
      </c>
      <c r="C85" s="190"/>
      <c r="D85" s="190"/>
      <c r="E85" s="190"/>
      <c r="F85" s="190"/>
      <c r="G85" s="190"/>
      <c r="H85" s="198">
        <v>0</v>
      </c>
      <c r="I85" s="212">
        <f t="shared" si="1"/>
        <v>0</v>
      </c>
    </row>
    <row r="86" ht="15.75" customHeight="1" spans="1:9">
      <c r="A86" s="189" t="s">
        <v>141</v>
      </c>
      <c r="B86" s="189"/>
      <c r="C86" s="189"/>
      <c r="D86" s="189"/>
      <c r="E86" s="189"/>
      <c r="F86" s="189"/>
      <c r="G86" s="189"/>
      <c r="H86" s="200">
        <f>SUM(H80:H85)</f>
        <v>0.0192</v>
      </c>
      <c r="I86" s="211">
        <f>SUM(I80:I85)</f>
        <v>67.32</v>
      </c>
    </row>
    <row r="87" ht="15.75" customHeight="1" spans="1:9">
      <c r="A87" s="204"/>
      <c r="B87" s="204"/>
      <c r="C87" s="204"/>
      <c r="D87" s="204"/>
      <c r="E87" s="204"/>
      <c r="F87" s="204"/>
      <c r="G87" s="204"/>
      <c r="H87" s="204"/>
      <c r="I87" s="204"/>
    </row>
    <row r="88" ht="15.75" customHeight="1" spans="1:9">
      <c r="A88" s="189" t="s">
        <v>142</v>
      </c>
      <c r="B88" s="189"/>
      <c r="C88" s="189"/>
      <c r="D88" s="189"/>
      <c r="E88" s="189"/>
      <c r="F88" s="189"/>
      <c r="G88" s="189"/>
      <c r="H88" s="189" t="s">
        <v>73</v>
      </c>
      <c r="I88" s="189" t="s">
        <v>74</v>
      </c>
    </row>
    <row r="89" ht="15.75" customHeight="1" spans="1:9">
      <c r="A89" s="187" t="s">
        <v>48</v>
      </c>
      <c r="B89" s="190" t="s">
        <v>143</v>
      </c>
      <c r="C89" s="190"/>
      <c r="D89" s="190"/>
      <c r="E89" s="190"/>
      <c r="F89" s="190"/>
      <c r="G89" s="190"/>
      <c r="H89" s="198">
        <v>0</v>
      </c>
      <c r="I89" s="212">
        <f>I29*H89</f>
        <v>0</v>
      </c>
    </row>
    <row r="90" ht="15.75" customHeight="1" spans="1:9">
      <c r="A90" s="189" t="s">
        <v>144</v>
      </c>
      <c r="B90" s="189"/>
      <c r="C90" s="189"/>
      <c r="D90" s="189"/>
      <c r="E90" s="189"/>
      <c r="F90" s="189"/>
      <c r="G90" s="189"/>
      <c r="H90" s="200">
        <f>H89</f>
        <v>0</v>
      </c>
      <c r="I90" s="211">
        <f>I89</f>
        <v>0</v>
      </c>
    </row>
    <row r="91" ht="15.75" customHeight="1" spans="1:9">
      <c r="A91" s="204"/>
      <c r="B91" s="204"/>
      <c r="C91" s="204"/>
      <c r="D91" s="204"/>
      <c r="E91" s="204"/>
      <c r="F91" s="204"/>
      <c r="G91" s="204"/>
      <c r="H91" s="204"/>
      <c r="I91" s="204"/>
    </row>
    <row r="92" ht="15.75" customHeight="1" spans="1:9">
      <c r="A92" s="189" t="s">
        <v>145</v>
      </c>
      <c r="B92" s="189"/>
      <c r="C92" s="189"/>
      <c r="D92" s="189"/>
      <c r="E92" s="189"/>
      <c r="F92" s="189"/>
      <c r="G92" s="189"/>
      <c r="H92" s="189"/>
      <c r="I92" s="189"/>
    </row>
    <row r="93" ht="15.75" customHeight="1" spans="1:9">
      <c r="A93" s="189" t="s">
        <v>146</v>
      </c>
      <c r="B93" s="189"/>
      <c r="C93" s="189"/>
      <c r="D93" s="189"/>
      <c r="E93" s="189"/>
      <c r="F93" s="189"/>
      <c r="G93" s="189"/>
      <c r="H93" s="189"/>
      <c r="I93" s="189" t="s">
        <v>74</v>
      </c>
    </row>
    <row r="94" ht="15.75" customHeight="1" spans="1:9">
      <c r="A94" s="187" t="s">
        <v>147</v>
      </c>
      <c r="B94" s="190" t="s">
        <v>148</v>
      </c>
      <c r="C94" s="190"/>
      <c r="D94" s="190"/>
      <c r="E94" s="190"/>
      <c r="F94" s="190"/>
      <c r="G94" s="190"/>
      <c r="H94" s="190"/>
      <c r="I94" s="212">
        <f>I86</f>
        <v>67.32</v>
      </c>
    </row>
    <row r="95" ht="15.75" customHeight="1" spans="1:9">
      <c r="A95" s="187" t="s">
        <v>149</v>
      </c>
      <c r="B95" s="190" t="s">
        <v>150</v>
      </c>
      <c r="C95" s="190"/>
      <c r="D95" s="190"/>
      <c r="E95" s="190"/>
      <c r="F95" s="190"/>
      <c r="G95" s="190"/>
      <c r="H95" s="190"/>
      <c r="I95" s="212">
        <f>I90</f>
        <v>0</v>
      </c>
    </row>
    <row r="96" ht="15.75" customHeight="1" spans="1:9">
      <c r="A96" s="189" t="s">
        <v>151</v>
      </c>
      <c r="B96" s="189"/>
      <c r="C96" s="189"/>
      <c r="D96" s="189"/>
      <c r="E96" s="189"/>
      <c r="F96" s="189"/>
      <c r="G96" s="189"/>
      <c r="H96" s="189"/>
      <c r="I96" s="211">
        <f>SUM(I94:I95)</f>
        <v>67.32</v>
      </c>
    </row>
    <row r="97" ht="15.75" customHeight="1" spans="1:9">
      <c r="A97" s="204"/>
      <c r="B97" s="204"/>
      <c r="C97" s="204"/>
      <c r="D97" s="204"/>
      <c r="E97" s="204"/>
      <c r="F97" s="204"/>
      <c r="G97" s="204"/>
      <c r="H97" s="204"/>
      <c r="I97" s="204"/>
    </row>
    <row r="98" ht="15.75" customHeight="1" spans="1:9">
      <c r="A98" s="189" t="s">
        <v>152</v>
      </c>
      <c r="B98" s="189"/>
      <c r="C98" s="189"/>
      <c r="D98" s="189"/>
      <c r="E98" s="189"/>
      <c r="F98" s="189"/>
      <c r="G98" s="189"/>
      <c r="H98" s="189"/>
      <c r="I98" s="189"/>
    </row>
    <row r="99" ht="15.75" customHeight="1" spans="1:9">
      <c r="A99" s="189">
        <v>5</v>
      </c>
      <c r="B99" s="189" t="s">
        <v>153</v>
      </c>
      <c r="C99" s="189"/>
      <c r="D99" s="189"/>
      <c r="E99" s="189"/>
      <c r="F99" s="189"/>
      <c r="G99" s="189"/>
      <c r="H99" s="189"/>
      <c r="I99" s="189" t="s">
        <v>74</v>
      </c>
    </row>
    <row r="100" ht="15.75" customHeight="1" spans="1:9">
      <c r="A100" s="221" t="s">
        <v>48</v>
      </c>
      <c r="B100" s="196" t="s">
        <v>154</v>
      </c>
      <c r="C100" s="196"/>
      <c r="D100" s="196"/>
      <c r="E100" s="196"/>
      <c r="F100" s="196"/>
      <c r="G100" s="196"/>
      <c r="H100" s="222" t="s">
        <v>108</v>
      </c>
      <c r="I100" s="236">
        <v>0</v>
      </c>
    </row>
    <row r="101" ht="15.75" customHeight="1" spans="1:9">
      <c r="A101" s="221" t="s">
        <v>50</v>
      </c>
      <c r="B101" s="196" t="s">
        <v>155</v>
      </c>
      <c r="C101" s="196"/>
      <c r="D101" s="196"/>
      <c r="E101" s="196"/>
      <c r="F101" s="196"/>
      <c r="G101" s="196"/>
      <c r="H101" s="222" t="s">
        <v>108</v>
      </c>
      <c r="I101" s="236">
        <v>0</v>
      </c>
    </row>
    <row r="102" ht="15.75" customHeight="1" spans="1:9">
      <c r="A102" s="221" t="s">
        <v>53</v>
      </c>
      <c r="B102" s="196" t="s">
        <v>156</v>
      </c>
      <c r="C102" s="196"/>
      <c r="D102" s="196"/>
      <c r="E102" s="196"/>
      <c r="F102" s="196"/>
      <c r="G102" s="196"/>
      <c r="H102" s="222" t="s">
        <v>108</v>
      </c>
      <c r="I102" s="236">
        <f>UNIFORMES!K107</f>
        <v>29.6033333333333</v>
      </c>
    </row>
    <row r="103" ht="15.75" customHeight="1" spans="1:9">
      <c r="A103" s="221" t="s">
        <v>56</v>
      </c>
      <c r="B103" s="196" t="s">
        <v>157</v>
      </c>
      <c r="C103" s="196"/>
      <c r="D103" s="196"/>
      <c r="E103" s="196"/>
      <c r="F103" s="196"/>
      <c r="G103" s="196"/>
      <c r="H103" s="223" t="s">
        <v>108</v>
      </c>
      <c r="I103" s="236">
        <f>'G2-FERRAMENTAS E EQUIPAMENTOS'!Y9</f>
        <v>0.7</v>
      </c>
    </row>
    <row r="104" ht="15.75" customHeight="1" spans="1:9">
      <c r="A104" s="189" t="s">
        <v>158</v>
      </c>
      <c r="B104" s="189"/>
      <c r="C104" s="189"/>
      <c r="D104" s="189"/>
      <c r="E104" s="189"/>
      <c r="F104" s="189"/>
      <c r="G104" s="189"/>
      <c r="H104" s="200" t="s">
        <v>108</v>
      </c>
      <c r="I104" s="211">
        <f>SUM(I100:I103)</f>
        <v>30.3033333333333</v>
      </c>
    </row>
    <row r="105" ht="15.75" customHeight="1" spans="1:9">
      <c r="A105" s="220" t="s">
        <v>159</v>
      </c>
      <c r="B105" s="220"/>
      <c r="C105" s="220"/>
      <c r="D105" s="220"/>
      <c r="E105" s="220"/>
      <c r="F105" s="220"/>
      <c r="G105" s="202" t="s">
        <v>90</v>
      </c>
      <c r="H105" s="202"/>
      <c r="I105" s="213">
        <f>I29</f>
        <v>1553.96</v>
      </c>
    </row>
    <row r="106" ht="15.75" customHeight="1" spans="1:9">
      <c r="A106" s="220"/>
      <c r="B106" s="220"/>
      <c r="C106" s="220"/>
      <c r="D106" s="220"/>
      <c r="E106" s="220"/>
      <c r="F106" s="220"/>
      <c r="G106" s="202" t="s">
        <v>122</v>
      </c>
      <c r="H106" s="202"/>
      <c r="I106" s="213">
        <f>I62</f>
        <v>1721.76</v>
      </c>
    </row>
    <row r="107" ht="15.75" customHeight="1" spans="1:9">
      <c r="A107" s="220"/>
      <c r="B107" s="220"/>
      <c r="C107" s="220"/>
      <c r="D107" s="220"/>
      <c r="E107" s="220"/>
      <c r="F107" s="220"/>
      <c r="G107" s="202" t="s">
        <v>132</v>
      </c>
      <c r="H107" s="202"/>
      <c r="I107" s="213">
        <f>I73</f>
        <v>230.61</v>
      </c>
    </row>
    <row r="108" ht="15.75" customHeight="1" spans="1:9">
      <c r="A108" s="220"/>
      <c r="B108" s="220"/>
      <c r="C108" s="220"/>
      <c r="D108" s="220"/>
      <c r="E108" s="220"/>
      <c r="F108" s="220"/>
      <c r="G108" s="202" t="s">
        <v>160</v>
      </c>
      <c r="H108" s="202"/>
      <c r="I108" s="213">
        <f>I96</f>
        <v>67.32</v>
      </c>
    </row>
    <row r="109" ht="15.75" customHeight="1" spans="1:9">
      <c r="A109" s="220"/>
      <c r="B109" s="220"/>
      <c r="C109" s="220"/>
      <c r="D109" s="220"/>
      <c r="E109" s="220"/>
      <c r="F109" s="220"/>
      <c r="G109" s="202" t="s">
        <v>161</v>
      </c>
      <c r="H109" s="202"/>
      <c r="I109" s="213">
        <f>I104</f>
        <v>30.3033333333333</v>
      </c>
    </row>
    <row r="110" ht="15.75" customHeight="1" spans="1:9">
      <c r="A110" s="220"/>
      <c r="B110" s="220"/>
      <c r="C110" s="220"/>
      <c r="D110" s="220"/>
      <c r="E110" s="220"/>
      <c r="F110" s="220"/>
      <c r="G110" s="203" t="s">
        <v>92</v>
      </c>
      <c r="H110" s="203"/>
      <c r="I110" s="214">
        <f>SUM(I105:I109)</f>
        <v>3603.95333333333</v>
      </c>
    </row>
    <row r="111" ht="15.75" customHeight="1" spans="1:9">
      <c r="A111" s="189" t="s">
        <v>162</v>
      </c>
      <c r="B111" s="189"/>
      <c r="C111" s="189"/>
      <c r="D111" s="189"/>
      <c r="E111" s="189"/>
      <c r="F111" s="189"/>
      <c r="G111" s="189"/>
      <c r="H111" s="189"/>
      <c r="I111" s="189"/>
    </row>
    <row r="112" ht="15.75" customHeight="1" spans="1:9">
      <c r="A112" s="189">
        <v>6</v>
      </c>
      <c r="B112" s="189" t="s">
        <v>163</v>
      </c>
      <c r="C112" s="189"/>
      <c r="D112" s="189"/>
      <c r="E112" s="189"/>
      <c r="F112" s="189"/>
      <c r="G112" s="189"/>
      <c r="H112" s="189" t="s">
        <v>73</v>
      </c>
      <c r="I112" s="189" t="s">
        <v>74</v>
      </c>
    </row>
    <row r="113" ht="15.75" customHeight="1" spans="1:9">
      <c r="A113" s="187" t="s">
        <v>48</v>
      </c>
      <c r="B113" s="190" t="s">
        <v>164</v>
      </c>
      <c r="C113" s="190"/>
      <c r="D113" s="190"/>
      <c r="E113" s="190"/>
      <c r="F113" s="190"/>
      <c r="G113" s="190"/>
      <c r="H113" s="224">
        <v>0.05</v>
      </c>
      <c r="I113" s="212">
        <f>ROUND(H113*I110,2)</f>
        <v>180.2</v>
      </c>
    </row>
    <row r="114" ht="15.75" customHeight="1" spans="1:9">
      <c r="A114" s="187" t="s">
        <v>50</v>
      </c>
      <c r="B114" s="190" t="s">
        <v>165</v>
      </c>
      <c r="C114" s="190"/>
      <c r="D114" s="190"/>
      <c r="E114" s="190"/>
      <c r="F114" s="190"/>
      <c r="G114" s="190"/>
      <c r="H114" s="224">
        <v>0.1</v>
      </c>
      <c r="I114" s="212">
        <f>ROUND(H114*(I110+I113),2)</f>
        <v>378.42</v>
      </c>
    </row>
    <row r="115" ht="15.75" customHeight="1" spans="1:9">
      <c r="A115" s="187" t="s">
        <v>53</v>
      </c>
      <c r="B115" s="225" t="s">
        <v>166</v>
      </c>
      <c r="C115" s="225"/>
      <c r="D115" s="225"/>
      <c r="E115" s="225"/>
      <c r="F115" s="225"/>
      <c r="G115" s="225"/>
      <c r="H115" s="198"/>
      <c r="I115" s="237"/>
    </row>
    <row r="116" ht="15.75" customHeight="1" spans="1:9">
      <c r="A116" s="187" t="s">
        <v>167</v>
      </c>
      <c r="B116" s="190" t="s">
        <v>168</v>
      </c>
      <c r="C116" s="190"/>
      <c r="D116" s="190"/>
      <c r="E116" s="190"/>
      <c r="F116" s="190"/>
      <c r="G116" s="190"/>
      <c r="H116" s="224">
        <v>0.0165</v>
      </c>
      <c r="I116" s="212">
        <f>ROUND($I$126*H116,2)</f>
        <v>80.1</v>
      </c>
    </row>
    <row r="117" ht="15.75" customHeight="1" spans="1:9">
      <c r="A117" s="187" t="s">
        <v>169</v>
      </c>
      <c r="B117" s="190" t="s">
        <v>170</v>
      </c>
      <c r="C117" s="190"/>
      <c r="D117" s="190"/>
      <c r="E117" s="190"/>
      <c r="F117" s="190"/>
      <c r="G117" s="190"/>
      <c r="H117" s="224">
        <v>0.076</v>
      </c>
      <c r="I117" s="212">
        <f>ROUND($I$126*H117,2)</f>
        <v>368.93</v>
      </c>
    </row>
    <row r="118" ht="15.75" customHeight="1" spans="1:9">
      <c r="A118" s="187" t="s">
        <v>171</v>
      </c>
      <c r="B118" s="190" t="s">
        <v>172</v>
      </c>
      <c r="C118" s="190"/>
      <c r="D118" s="190"/>
      <c r="E118" s="190"/>
      <c r="F118" s="190"/>
      <c r="G118" s="190"/>
      <c r="H118" s="224">
        <v>0.05</v>
      </c>
      <c r="I118" s="212">
        <f>ROUND($I$126*H118,2)</f>
        <v>242.72</v>
      </c>
    </row>
    <row r="119" ht="15.75" customHeight="1" spans="1:9">
      <c r="A119" s="189" t="s">
        <v>173</v>
      </c>
      <c r="B119" s="189"/>
      <c r="C119" s="189"/>
      <c r="D119" s="189"/>
      <c r="E119" s="189"/>
      <c r="F119" s="189"/>
      <c r="G119" s="189"/>
      <c r="H119" s="226">
        <f>SUM(H113:H118)</f>
        <v>0.2925</v>
      </c>
      <c r="I119" s="211">
        <f>SUM(I113:I118)</f>
        <v>1250.37</v>
      </c>
    </row>
    <row r="120" ht="15.75" customHeight="1" spans="1:9">
      <c r="A120" s="227"/>
      <c r="B120" s="228"/>
      <c r="C120" s="228"/>
      <c r="D120" s="228"/>
      <c r="E120" s="228"/>
      <c r="F120" s="228"/>
      <c r="G120" s="228"/>
      <c r="H120" s="228"/>
      <c r="I120" s="228"/>
    </row>
    <row r="121" ht="15.75" customHeight="1" spans="1:9">
      <c r="A121" s="229" t="s">
        <v>174</v>
      </c>
      <c r="B121" s="230" t="s">
        <v>175</v>
      </c>
      <c r="C121" s="230"/>
      <c r="D121" s="230"/>
      <c r="E121" s="230"/>
      <c r="F121" s="230"/>
      <c r="G121" s="230"/>
      <c r="H121" s="231">
        <f>SUM(H116+H117+H118)</f>
        <v>0.1425</v>
      </c>
      <c r="I121" s="238"/>
    </row>
    <row r="122" ht="15.75" customHeight="1" spans="1:9">
      <c r="A122" s="229"/>
      <c r="B122" s="230">
        <v>100</v>
      </c>
      <c r="C122" s="230"/>
      <c r="D122" s="230"/>
      <c r="E122" s="230"/>
      <c r="F122" s="230"/>
      <c r="G122" s="230"/>
      <c r="H122" s="231"/>
      <c r="I122" s="238"/>
    </row>
    <row r="123" ht="15.75" customHeight="1" spans="1:9">
      <c r="A123" s="232"/>
      <c r="B123" s="230"/>
      <c r="C123" s="230"/>
      <c r="D123" s="230"/>
      <c r="E123" s="230"/>
      <c r="F123" s="230"/>
      <c r="G123" s="230"/>
      <c r="H123" s="231"/>
      <c r="I123" s="238"/>
    </row>
    <row r="124" ht="15.75" customHeight="1" spans="1:9">
      <c r="A124" s="229" t="s">
        <v>176</v>
      </c>
      <c r="B124" s="230" t="s">
        <v>177</v>
      </c>
      <c r="C124" s="230"/>
      <c r="D124" s="230"/>
      <c r="E124" s="230"/>
      <c r="F124" s="230"/>
      <c r="G124" s="230"/>
      <c r="H124" s="231"/>
      <c r="I124" s="238">
        <f>I110+I113+I114</f>
        <v>4162.57333333333</v>
      </c>
    </row>
    <row r="125" ht="15.75" customHeight="1" spans="1:9">
      <c r="A125" s="229"/>
      <c r="B125" s="230"/>
      <c r="C125" s="230"/>
      <c r="D125" s="230"/>
      <c r="E125" s="230"/>
      <c r="F125" s="230"/>
      <c r="G125" s="230"/>
      <c r="H125" s="231"/>
      <c r="I125" s="238"/>
    </row>
    <row r="126" ht="15.75" customHeight="1" spans="1:9">
      <c r="A126" s="229" t="s">
        <v>178</v>
      </c>
      <c r="B126" s="230" t="s">
        <v>179</v>
      </c>
      <c r="C126" s="230"/>
      <c r="D126" s="230"/>
      <c r="E126" s="230"/>
      <c r="F126" s="230"/>
      <c r="G126" s="230"/>
      <c r="H126" s="231"/>
      <c r="I126" s="238">
        <f>ROUND(I124/(1-H121),2)</f>
        <v>4854.31</v>
      </c>
    </row>
    <row r="127" ht="15.75" customHeight="1" spans="1:9">
      <c r="A127" s="229"/>
      <c r="B127" s="230"/>
      <c r="C127" s="230"/>
      <c r="D127" s="230"/>
      <c r="E127" s="230"/>
      <c r="F127" s="230"/>
      <c r="G127" s="230"/>
      <c r="H127" s="231"/>
      <c r="I127" s="238"/>
    </row>
    <row r="128" ht="15.75" customHeight="1" spans="1:9">
      <c r="A128" s="229"/>
      <c r="B128" s="230" t="s">
        <v>180</v>
      </c>
      <c r="C128" s="230"/>
      <c r="D128" s="230"/>
      <c r="E128" s="230"/>
      <c r="F128" s="230"/>
      <c r="G128" s="230"/>
      <c r="H128" s="231"/>
      <c r="I128" s="238">
        <f>I126-I124</f>
        <v>691.736666666667</v>
      </c>
    </row>
    <row r="129" ht="15.75" customHeight="1" spans="1:9">
      <c r="A129" s="227"/>
      <c r="B129" s="239"/>
      <c r="C129" s="239"/>
      <c r="D129" s="239"/>
      <c r="E129" s="239"/>
      <c r="F129" s="239"/>
      <c r="G129" s="239"/>
      <c r="H129" s="239"/>
      <c r="I129" s="240"/>
    </row>
    <row r="130" ht="15.75" customHeight="1" spans="1:9">
      <c r="A130" s="189" t="s">
        <v>181</v>
      </c>
      <c r="B130" s="189"/>
      <c r="C130" s="189"/>
      <c r="D130" s="189"/>
      <c r="E130" s="189"/>
      <c r="F130" s="189"/>
      <c r="G130" s="189"/>
      <c r="H130" s="189"/>
      <c r="I130" s="189"/>
    </row>
    <row r="131" ht="15.75" customHeight="1" spans="1:9">
      <c r="A131" s="189" t="s">
        <v>182</v>
      </c>
      <c r="B131" s="189"/>
      <c r="C131" s="189"/>
      <c r="D131" s="189"/>
      <c r="E131" s="189"/>
      <c r="F131" s="189"/>
      <c r="G131" s="189"/>
      <c r="H131" s="189"/>
      <c r="I131" s="189" t="s">
        <v>74</v>
      </c>
    </row>
    <row r="132" ht="15.75" customHeight="1" spans="1:9">
      <c r="A132" s="188" t="s">
        <v>48</v>
      </c>
      <c r="B132" s="190" t="str">
        <f>A21</f>
        <v>MÓDULO 1 - COMPOSIÇÃO DA REMUNERAÇÃO</v>
      </c>
      <c r="C132" s="190"/>
      <c r="D132" s="190"/>
      <c r="E132" s="190"/>
      <c r="F132" s="190"/>
      <c r="G132" s="190"/>
      <c r="H132" s="190"/>
      <c r="I132" s="241">
        <f>I29</f>
        <v>1553.96</v>
      </c>
    </row>
    <row r="133" ht="15.75" customHeight="1" spans="1:9">
      <c r="A133" s="188" t="s">
        <v>50</v>
      </c>
      <c r="B133" s="190" t="str">
        <f>A31</f>
        <v>MÓDULO 2 – ENCARGOS E BENEFÍCIOS ANUAIS, MENSAIS E DIÁRIOS</v>
      </c>
      <c r="C133" s="190"/>
      <c r="D133" s="190"/>
      <c r="E133" s="190"/>
      <c r="F133" s="190"/>
      <c r="G133" s="190"/>
      <c r="H133" s="190"/>
      <c r="I133" s="241">
        <f>I62</f>
        <v>1721.76</v>
      </c>
    </row>
    <row r="134" ht="15.75" customHeight="1" spans="1:9">
      <c r="A134" s="188" t="s">
        <v>53</v>
      </c>
      <c r="B134" s="190" t="str">
        <f>A66</f>
        <v>MÓDULO 3 – PROVISÃO PARA RESCISÃO</v>
      </c>
      <c r="C134" s="190"/>
      <c r="D134" s="190"/>
      <c r="E134" s="190"/>
      <c r="F134" s="190"/>
      <c r="G134" s="190"/>
      <c r="H134" s="190"/>
      <c r="I134" s="241">
        <f>I73</f>
        <v>230.61</v>
      </c>
    </row>
    <row r="135" ht="15.75" customHeight="1" spans="1:9">
      <c r="A135" s="188" t="s">
        <v>56</v>
      </c>
      <c r="B135" s="190" t="str">
        <f>A78</f>
        <v>MÓDULO 4 – CUSTO DE REPOSIÇÃO DO PROFISSIONAL AUSENTE</v>
      </c>
      <c r="C135" s="190"/>
      <c r="D135" s="190"/>
      <c r="E135" s="190"/>
      <c r="F135" s="190"/>
      <c r="G135" s="190"/>
      <c r="H135" s="190"/>
      <c r="I135" s="241">
        <f>I96</f>
        <v>67.32</v>
      </c>
    </row>
    <row r="136" ht="15.75" customHeight="1" spans="1:9">
      <c r="A136" s="188" t="s">
        <v>79</v>
      </c>
      <c r="B136" s="190" t="str">
        <f>A98</f>
        <v>MÓDULO 5 – INSUMOS DIVERSOS</v>
      </c>
      <c r="C136" s="190"/>
      <c r="D136" s="190"/>
      <c r="E136" s="190"/>
      <c r="F136" s="190"/>
      <c r="G136" s="190"/>
      <c r="H136" s="190"/>
      <c r="I136" s="241">
        <f>I104</f>
        <v>30.3033333333333</v>
      </c>
    </row>
    <row r="137" ht="15.75" customHeight="1" spans="1:9">
      <c r="A137" s="189" t="s">
        <v>183</v>
      </c>
      <c r="B137" s="189"/>
      <c r="C137" s="189"/>
      <c r="D137" s="189"/>
      <c r="E137" s="189"/>
      <c r="F137" s="189"/>
      <c r="G137" s="189"/>
      <c r="H137" s="189"/>
      <c r="I137" s="211">
        <f>SUM(I132:I136)</f>
        <v>3603.95333333333</v>
      </c>
    </row>
    <row r="138" ht="15.75" customHeight="1" spans="1:9">
      <c r="A138" s="188" t="s">
        <v>81</v>
      </c>
      <c r="B138" s="190" t="str">
        <f>A111</f>
        <v>MÓDULO 6 – CUSTOS INDIRETOS, TRIBUTOS E LUCRO</v>
      </c>
      <c r="C138" s="190"/>
      <c r="D138" s="190"/>
      <c r="E138" s="190"/>
      <c r="F138" s="190"/>
      <c r="G138" s="190"/>
      <c r="H138" s="190"/>
      <c r="I138" s="241">
        <f>I119</f>
        <v>1250.37</v>
      </c>
    </row>
    <row r="139" ht="15.75" customHeight="1" spans="1:9">
      <c r="A139" s="189" t="s">
        <v>184</v>
      </c>
      <c r="B139" s="189"/>
      <c r="C139" s="189"/>
      <c r="D139" s="189"/>
      <c r="E139" s="189"/>
      <c r="F139" s="189"/>
      <c r="G139" s="189"/>
      <c r="H139" s="189"/>
      <c r="I139" s="211">
        <f>SUM(I137:I138)</f>
        <v>4854.32333333333</v>
      </c>
    </row>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144">
    <mergeCell ref="A1:I1"/>
    <mergeCell ref="A2:I2"/>
    <mergeCell ref="A3:G3"/>
    <mergeCell ref="H3:I3"/>
    <mergeCell ref="A4:I4"/>
    <mergeCell ref="A5:I5"/>
    <mergeCell ref="B6:H6"/>
    <mergeCell ref="B7:H7"/>
    <mergeCell ref="B8:H8"/>
    <mergeCell ref="B9:H9"/>
    <mergeCell ref="A10:I10"/>
    <mergeCell ref="A11:I11"/>
    <mergeCell ref="A12:B12"/>
    <mergeCell ref="C12:D12"/>
    <mergeCell ref="E12:I12"/>
    <mergeCell ref="A13:B13"/>
    <mergeCell ref="C13:D13"/>
    <mergeCell ref="E13:I13"/>
    <mergeCell ref="A14:I14"/>
    <mergeCell ref="B15:H15"/>
    <mergeCell ref="B16:H16"/>
    <mergeCell ref="B17:H17"/>
    <mergeCell ref="B18:H18"/>
    <mergeCell ref="B19:H19"/>
    <mergeCell ref="A20:I20"/>
    <mergeCell ref="A21:I21"/>
    <mergeCell ref="B22:G22"/>
    <mergeCell ref="B23:G23"/>
    <mergeCell ref="B24:G24"/>
    <mergeCell ref="B25:G25"/>
    <mergeCell ref="B26:G26"/>
    <mergeCell ref="B27:G27"/>
    <mergeCell ref="B28:G28"/>
    <mergeCell ref="A29:H29"/>
    <mergeCell ref="A30:I30"/>
    <mergeCell ref="A31:I31"/>
    <mergeCell ref="A32:G32"/>
    <mergeCell ref="B33:G33"/>
    <mergeCell ref="B34:G34"/>
    <mergeCell ref="A35:G35"/>
    <mergeCell ref="G36:H36"/>
    <mergeCell ref="G37:H37"/>
    <mergeCell ref="G38:H38"/>
    <mergeCell ref="A39:G39"/>
    <mergeCell ref="B40:G40"/>
    <mergeCell ref="B41:G41"/>
    <mergeCell ref="B42:G42"/>
    <mergeCell ref="B43:G43"/>
    <mergeCell ref="B44:G44"/>
    <mergeCell ref="B45:G45"/>
    <mergeCell ref="B46:G46"/>
    <mergeCell ref="B47:G47"/>
    <mergeCell ref="A48:G48"/>
    <mergeCell ref="A49:I49"/>
    <mergeCell ref="A50:G50"/>
    <mergeCell ref="B51:G51"/>
    <mergeCell ref="B52:G52"/>
    <mergeCell ref="B53:G53"/>
    <mergeCell ref="B54:G54"/>
    <mergeCell ref="A55:H55"/>
    <mergeCell ref="A56:I56"/>
    <mergeCell ref="A57:I57"/>
    <mergeCell ref="A58:H58"/>
    <mergeCell ref="B59:H59"/>
    <mergeCell ref="B60:H60"/>
    <mergeCell ref="B61:H61"/>
    <mergeCell ref="A62:H62"/>
    <mergeCell ref="G63:H63"/>
    <mergeCell ref="G64:H64"/>
    <mergeCell ref="G65:H65"/>
    <mergeCell ref="A66:I66"/>
    <mergeCell ref="B67:G67"/>
    <mergeCell ref="B68:G68"/>
    <mergeCell ref="B69:G69"/>
    <mergeCell ref="B70:G70"/>
    <mergeCell ref="B71:G71"/>
    <mergeCell ref="B72:G72"/>
    <mergeCell ref="A73:G73"/>
    <mergeCell ref="G74:H74"/>
    <mergeCell ref="G75:H75"/>
    <mergeCell ref="G76:H76"/>
    <mergeCell ref="G77:H77"/>
    <mergeCell ref="A78:I78"/>
    <mergeCell ref="A79:G79"/>
    <mergeCell ref="B80:G80"/>
    <mergeCell ref="B81:G81"/>
    <mergeCell ref="B82:G82"/>
    <mergeCell ref="B83:G83"/>
    <mergeCell ref="B84:G84"/>
    <mergeCell ref="B85:G85"/>
    <mergeCell ref="A86:G86"/>
    <mergeCell ref="A87:I87"/>
    <mergeCell ref="A88:G88"/>
    <mergeCell ref="B89:G89"/>
    <mergeCell ref="A90:G90"/>
    <mergeCell ref="A91:I91"/>
    <mergeCell ref="A92:I92"/>
    <mergeCell ref="A93:H93"/>
    <mergeCell ref="B94:H94"/>
    <mergeCell ref="B95:H95"/>
    <mergeCell ref="A96:H96"/>
    <mergeCell ref="A97:I97"/>
    <mergeCell ref="A98:I98"/>
    <mergeCell ref="B99:G99"/>
    <mergeCell ref="B100:G100"/>
    <mergeCell ref="B101:G101"/>
    <mergeCell ref="B102:G102"/>
    <mergeCell ref="B103:G103"/>
    <mergeCell ref="A104:G104"/>
    <mergeCell ref="G105:H105"/>
    <mergeCell ref="G106:H106"/>
    <mergeCell ref="G107:H107"/>
    <mergeCell ref="G108:H108"/>
    <mergeCell ref="G109:H109"/>
    <mergeCell ref="G110:H110"/>
    <mergeCell ref="A111:I111"/>
    <mergeCell ref="B112:G112"/>
    <mergeCell ref="B113:G113"/>
    <mergeCell ref="B114:G114"/>
    <mergeCell ref="B115:G115"/>
    <mergeCell ref="B116:G116"/>
    <mergeCell ref="B117:G117"/>
    <mergeCell ref="B118:G118"/>
    <mergeCell ref="A119:G119"/>
    <mergeCell ref="B120:I120"/>
    <mergeCell ref="B121:G121"/>
    <mergeCell ref="B122:G122"/>
    <mergeCell ref="B124:G124"/>
    <mergeCell ref="B126:G126"/>
    <mergeCell ref="B128:G128"/>
    <mergeCell ref="A130:I130"/>
    <mergeCell ref="A131:H131"/>
    <mergeCell ref="B132:H132"/>
    <mergeCell ref="B133:H133"/>
    <mergeCell ref="B134:H134"/>
    <mergeCell ref="B135:H135"/>
    <mergeCell ref="B136:H136"/>
    <mergeCell ref="A137:H137"/>
    <mergeCell ref="B138:H138"/>
    <mergeCell ref="A139:H139"/>
    <mergeCell ref="A105:F110"/>
    <mergeCell ref="A74:F77"/>
    <mergeCell ref="A63:F65"/>
    <mergeCell ref="A36:F38"/>
  </mergeCells>
  <pageMargins left="0.315277777777778" right="0.315277777777778" top="0.315277777777778" bottom="0.315277777777778" header="0.511811023622047" footer="0.511811023622047"/>
  <pageSetup paperSize="9" scale="67" fitToHeight="0" orientation="portrait" horizontalDpi="300" verticalDpi="3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997"/>
  <sheetViews>
    <sheetView zoomScale="80" zoomScaleNormal="80" topLeftCell="A5" workbookViewId="0">
      <selection activeCell="N38" sqref="N38"/>
    </sheetView>
  </sheetViews>
  <sheetFormatPr defaultColWidth="8.71428571428571" defaultRowHeight="14.25" customHeight="1"/>
  <cols>
    <col min="1" max="1" width="7.42857142857143" customWidth="1"/>
    <col min="2" max="2" width="12.4285714285714" customWidth="1"/>
    <col min="3" max="3" width="15" customWidth="1"/>
    <col min="4" max="4" width="15.2857142857143" customWidth="1"/>
    <col min="5" max="5" width="13.4285714285714" customWidth="1"/>
    <col min="6" max="6" width="13.5714285714286" customWidth="1"/>
    <col min="7" max="7" width="11.8571428571429" customWidth="1"/>
    <col min="8" max="8" width="12.8571428571429" customWidth="1"/>
    <col min="9" max="9" width="33.7142857142857" customWidth="1"/>
    <col min="10" max="10" width="7.14285714285714" customWidth="1"/>
    <col min="11" max="11" width="10.5714285714286" customWidth="1"/>
    <col min="12" max="12" width="12.8571428571429" customWidth="1"/>
    <col min="13" max="13" width="7.14285714285714" customWidth="1"/>
    <col min="14" max="14" width="10.5714285714286" customWidth="1"/>
    <col min="15" max="1025" width="14.4285714285714" customWidth="1"/>
  </cols>
  <sheetData>
    <row r="1" spans="1:9">
      <c r="A1" s="187" t="s">
        <v>201</v>
      </c>
      <c r="B1" s="187"/>
      <c r="C1" s="187"/>
      <c r="D1" s="187"/>
      <c r="E1" s="187"/>
      <c r="F1" s="187"/>
      <c r="G1" s="187"/>
      <c r="H1" s="187"/>
      <c r="I1" s="187"/>
    </row>
    <row r="2" spans="1:9">
      <c r="A2" s="187"/>
      <c r="B2" s="187"/>
      <c r="C2" s="187"/>
      <c r="D2" s="187"/>
      <c r="E2" s="187"/>
      <c r="F2" s="187"/>
      <c r="G2" s="187"/>
      <c r="H2" s="187"/>
      <c r="I2" s="187"/>
    </row>
    <row r="3" spans="1:9">
      <c r="A3" s="187" t="s">
        <v>45</v>
      </c>
      <c r="B3" s="187"/>
      <c r="C3" s="187"/>
      <c r="D3" s="187"/>
      <c r="E3" s="187"/>
      <c r="F3" s="187"/>
      <c r="G3" s="187"/>
      <c r="H3" s="188" t="s">
        <v>46</v>
      </c>
      <c r="I3" s="188"/>
    </row>
    <row r="4" spans="1:9">
      <c r="A4" s="187"/>
      <c r="B4" s="187"/>
      <c r="C4" s="187"/>
      <c r="D4" s="187"/>
      <c r="E4" s="187"/>
      <c r="F4" s="187"/>
      <c r="G4" s="187"/>
      <c r="H4" s="187"/>
      <c r="I4" s="187"/>
    </row>
    <row r="5" spans="1:9">
      <c r="A5" s="189" t="s">
        <v>47</v>
      </c>
      <c r="B5" s="189"/>
      <c r="C5" s="189"/>
      <c r="D5" s="189"/>
      <c r="E5" s="189"/>
      <c r="F5" s="189"/>
      <c r="G5" s="189"/>
      <c r="H5" s="189"/>
      <c r="I5" s="189"/>
    </row>
    <row r="6" spans="1:9">
      <c r="A6" s="188" t="s">
        <v>48</v>
      </c>
      <c r="B6" s="190" t="s">
        <v>49</v>
      </c>
      <c r="C6" s="190"/>
      <c r="D6" s="190"/>
      <c r="E6" s="190"/>
      <c r="F6" s="190"/>
      <c r="G6" s="190"/>
      <c r="H6" s="190"/>
      <c r="I6" s="207"/>
    </row>
    <row r="7" spans="1:9">
      <c r="A7" s="188" t="s">
        <v>50</v>
      </c>
      <c r="B7" s="190" t="s">
        <v>51</v>
      </c>
      <c r="C7" s="190"/>
      <c r="D7" s="190"/>
      <c r="E7" s="190"/>
      <c r="F7" s="190"/>
      <c r="G7" s="190"/>
      <c r="H7" s="190"/>
      <c r="I7" s="188" t="s">
        <v>192</v>
      </c>
    </row>
    <row r="8" spans="1:9">
      <c r="A8" s="188" t="s">
        <v>53</v>
      </c>
      <c r="B8" s="190" t="s">
        <v>54</v>
      </c>
      <c r="C8" s="190"/>
      <c r="D8" s="190"/>
      <c r="E8" s="190"/>
      <c r="F8" s="190"/>
      <c r="G8" s="190"/>
      <c r="H8" s="190"/>
      <c r="I8" s="188" t="s">
        <v>193</v>
      </c>
    </row>
    <row r="9" spans="1:9">
      <c r="A9" s="188" t="s">
        <v>56</v>
      </c>
      <c r="B9" s="190" t="s">
        <v>57</v>
      </c>
      <c r="C9" s="190"/>
      <c r="D9" s="190"/>
      <c r="E9" s="190"/>
      <c r="F9" s="190"/>
      <c r="G9" s="190"/>
      <c r="H9" s="190"/>
      <c r="I9" s="188">
        <v>12</v>
      </c>
    </row>
    <row r="10" spans="1:9">
      <c r="A10" s="191"/>
      <c r="B10" s="191"/>
      <c r="C10" s="191"/>
      <c r="D10" s="191"/>
      <c r="E10" s="191"/>
      <c r="F10" s="191"/>
      <c r="G10" s="191"/>
      <c r="H10" s="191"/>
      <c r="I10" s="191"/>
    </row>
    <row r="11" spans="1:9">
      <c r="A11" s="189" t="s">
        <v>58</v>
      </c>
      <c r="B11" s="189"/>
      <c r="C11" s="189"/>
      <c r="D11" s="189"/>
      <c r="E11" s="189"/>
      <c r="F11" s="189"/>
      <c r="G11" s="189"/>
      <c r="H11" s="189"/>
      <c r="I11" s="189"/>
    </row>
    <row r="12" ht="12.75" customHeight="1" spans="1:9">
      <c r="A12" s="188" t="s">
        <v>59</v>
      </c>
      <c r="B12" s="188"/>
      <c r="C12" s="188" t="s">
        <v>60</v>
      </c>
      <c r="D12" s="188"/>
      <c r="E12" s="188" t="s">
        <v>61</v>
      </c>
      <c r="F12" s="188"/>
      <c r="G12" s="188"/>
      <c r="H12" s="188"/>
      <c r="I12" s="188"/>
    </row>
    <row r="13" ht="24.75" customHeight="1" spans="1:9">
      <c r="A13" s="192" t="s">
        <v>62</v>
      </c>
      <c r="B13" s="192"/>
      <c r="C13" s="193" t="s">
        <v>14</v>
      </c>
      <c r="D13" s="193"/>
      <c r="E13" s="194">
        <v>1</v>
      </c>
      <c r="F13" s="194"/>
      <c r="G13" s="194"/>
      <c r="H13" s="194"/>
      <c r="I13" s="194"/>
    </row>
    <row r="14" spans="1:9">
      <c r="A14" s="189" t="s">
        <v>63</v>
      </c>
      <c r="B14" s="189"/>
      <c r="C14" s="189"/>
      <c r="D14" s="189"/>
      <c r="E14" s="189"/>
      <c r="F14" s="189"/>
      <c r="G14" s="189"/>
      <c r="H14" s="189"/>
      <c r="I14" s="189"/>
    </row>
    <row r="15" spans="1:10">
      <c r="A15" s="188">
        <v>1</v>
      </c>
      <c r="B15" s="190" t="s">
        <v>64</v>
      </c>
      <c r="C15" s="190"/>
      <c r="D15" s="190"/>
      <c r="E15" s="190"/>
      <c r="F15" s="190"/>
      <c r="G15" s="190"/>
      <c r="H15" s="190"/>
      <c r="I15" s="194" t="s">
        <v>36</v>
      </c>
      <c r="J15" s="208"/>
    </row>
    <row r="16" spans="1:9">
      <c r="A16" s="188">
        <v>2</v>
      </c>
      <c r="B16" s="190" t="s">
        <v>65</v>
      </c>
      <c r="C16" s="190"/>
      <c r="D16" s="190"/>
      <c r="E16" s="190"/>
      <c r="F16" s="190"/>
      <c r="G16" s="190"/>
      <c r="H16" s="190"/>
      <c r="I16" s="188" t="s">
        <v>39</v>
      </c>
    </row>
    <row r="17" spans="1:9">
      <c r="A17" s="188">
        <v>3</v>
      </c>
      <c r="B17" s="190" t="s">
        <v>66</v>
      </c>
      <c r="C17" s="190"/>
      <c r="D17" s="190"/>
      <c r="E17" s="190"/>
      <c r="F17" s="190"/>
      <c r="G17" s="190"/>
      <c r="H17" s="190"/>
      <c r="I17" s="209">
        <v>1553.96</v>
      </c>
    </row>
    <row r="18" ht="38.25" spans="1:9">
      <c r="A18" s="194">
        <v>4</v>
      </c>
      <c r="B18" s="195" t="s">
        <v>67</v>
      </c>
      <c r="C18" s="195"/>
      <c r="D18" s="195"/>
      <c r="E18" s="195"/>
      <c r="F18" s="195"/>
      <c r="G18" s="195"/>
      <c r="H18" s="195"/>
      <c r="I18" s="192" t="s">
        <v>68</v>
      </c>
    </row>
    <row r="19" spans="1:9">
      <c r="A19" s="188">
        <v>5</v>
      </c>
      <c r="B19" s="190" t="s">
        <v>69</v>
      </c>
      <c r="C19" s="190"/>
      <c r="D19" s="190"/>
      <c r="E19" s="190"/>
      <c r="F19" s="190"/>
      <c r="G19" s="190"/>
      <c r="H19" s="190"/>
      <c r="I19" s="207" t="s">
        <v>70</v>
      </c>
    </row>
    <row r="20" spans="1:9">
      <c r="A20" s="196"/>
      <c r="B20" s="196"/>
      <c r="C20" s="196"/>
      <c r="D20" s="196"/>
      <c r="E20" s="196"/>
      <c r="F20" s="196"/>
      <c r="G20" s="196"/>
      <c r="H20" s="196"/>
      <c r="I20" s="196"/>
    </row>
    <row r="21" ht="15.75" customHeight="1" spans="1:9">
      <c r="A21" s="189" t="s">
        <v>71</v>
      </c>
      <c r="B21" s="189"/>
      <c r="C21" s="189"/>
      <c r="D21" s="189"/>
      <c r="E21" s="189"/>
      <c r="F21" s="189"/>
      <c r="G21" s="189"/>
      <c r="H21" s="189"/>
      <c r="I21" s="189"/>
    </row>
    <row r="22" ht="15.75" customHeight="1" spans="1:9">
      <c r="A22" s="197">
        <v>1</v>
      </c>
      <c r="B22" s="189" t="s">
        <v>72</v>
      </c>
      <c r="C22" s="189"/>
      <c r="D22" s="189"/>
      <c r="E22" s="189"/>
      <c r="F22" s="189"/>
      <c r="G22" s="189"/>
      <c r="H22" s="189" t="s">
        <v>73</v>
      </c>
      <c r="I22" s="189" t="s">
        <v>74</v>
      </c>
    </row>
    <row r="23" ht="15.75" customHeight="1" spans="1:9">
      <c r="A23" s="187" t="s">
        <v>48</v>
      </c>
      <c r="B23" s="190" t="s">
        <v>75</v>
      </c>
      <c r="C23" s="190"/>
      <c r="D23" s="190"/>
      <c r="E23" s="190"/>
      <c r="F23" s="190"/>
      <c r="G23" s="190"/>
      <c r="H23" s="196"/>
      <c r="I23" s="210">
        <f>I17</f>
        <v>1553.96</v>
      </c>
    </row>
    <row r="24" ht="15.75" customHeight="1" spans="1:9">
      <c r="A24" s="187" t="s">
        <v>50</v>
      </c>
      <c r="B24" s="190" t="s">
        <v>76</v>
      </c>
      <c r="C24" s="190"/>
      <c r="D24" s="190"/>
      <c r="E24" s="190"/>
      <c r="F24" s="190"/>
      <c r="G24" s="190"/>
      <c r="H24" s="198"/>
      <c r="I24" s="210">
        <v>0</v>
      </c>
    </row>
    <row r="25" ht="15.75" customHeight="1" spans="1:9">
      <c r="A25" s="187" t="s">
        <v>53</v>
      </c>
      <c r="B25" s="190" t="s">
        <v>77</v>
      </c>
      <c r="C25" s="190"/>
      <c r="D25" s="190"/>
      <c r="E25" s="190"/>
      <c r="F25" s="190"/>
      <c r="G25" s="190"/>
      <c r="H25" s="198"/>
      <c r="I25" s="210">
        <v>0</v>
      </c>
    </row>
    <row r="26" ht="15.75" customHeight="1" spans="1:9">
      <c r="A26" s="187" t="s">
        <v>56</v>
      </c>
      <c r="B26" s="190" t="s">
        <v>78</v>
      </c>
      <c r="C26" s="190"/>
      <c r="D26" s="190"/>
      <c r="E26" s="190"/>
      <c r="F26" s="190"/>
      <c r="G26" s="190"/>
      <c r="H26" s="198"/>
      <c r="I26" s="210">
        <v>0</v>
      </c>
    </row>
    <row r="27" ht="15.75" customHeight="1" spans="1:9">
      <c r="A27" s="187" t="s">
        <v>79</v>
      </c>
      <c r="B27" s="190" t="s">
        <v>80</v>
      </c>
      <c r="C27" s="190"/>
      <c r="D27" s="190"/>
      <c r="E27" s="190"/>
      <c r="F27" s="190"/>
      <c r="G27" s="190"/>
      <c r="H27" s="198"/>
      <c r="I27" s="210">
        <v>0</v>
      </c>
    </row>
    <row r="28" ht="15.75" customHeight="1" spans="1:9">
      <c r="A28" s="187" t="s">
        <v>81</v>
      </c>
      <c r="B28" s="190" t="s">
        <v>82</v>
      </c>
      <c r="C28" s="190"/>
      <c r="D28" s="190"/>
      <c r="E28" s="190"/>
      <c r="F28" s="190"/>
      <c r="G28" s="190"/>
      <c r="H28" s="198"/>
      <c r="I28" s="210">
        <v>0</v>
      </c>
    </row>
    <row r="29" ht="15.75" customHeight="1" spans="1:9">
      <c r="A29" s="189" t="s">
        <v>83</v>
      </c>
      <c r="B29" s="189"/>
      <c r="C29" s="189"/>
      <c r="D29" s="189"/>
      <c r="E29" s="189"/>
      <c r="F29" s="189"/>
      <c r="G29" s="189"/>
      <c r="H29" s="189"/>
      <c r="I29" s="211">
        <f>SUM(I23:I28)</f>
        <v>1553.96</v>
      </c>
    </row>
    <row r="30" ht="15.75" customHeight="1" spans="1:9">
      <c r="A30" s="199"/>
      <c r="B30" s="199"/>
      <c r="C30" s="199"/>
      <c r="D30" s="199"/>
      <c r="E30" s="199"/>
      <c r="F30" s="199"/>
      <c r="G30" s="199"/>
      <c r="H30" s="199"/>
      <c r="I30" s="199"/>
    </row>
    <row r="31" ht="15.75" customHeight="1" spans="1:9">
      <c r="A31" s="189" t="s">
        <v>84</v>
      </c>
      <c r="B31" s="189"/>
      <c r="C31" s="189"/>
      <c r="D31" s="189"/>
      <c r="E31" s="189"/>
      <c r="F31" s="189"/>
      <c r="G31" s="189"/>
      <c r="H31" s="189"/>
      <c r="I31" s="189"/>
    </row>
    <row r="32" ht="15.75" customHeight="1" spans="1:9">
      <c r="A32" s="189" t="s">
        <v>85</v>
      </c>
      <c r="B32" s="189"/>
      <c r="C32" s="189"/>
      <c r="D32" s="189"/>
      <c r="E32" s="189"/>
      <c r="F32" s="189"/>
      <c r="G32" s="189"/>
      <c r="H32" s="189" t="s">
        <v>73</v>
      </c>
      <c r="I32" s="189" t="s">
        <v>74</v>
      </c>
    </row>
    <row r="33" ht="15.75" customHeight="1" spans="1:9">
      <c r="A33" s="187" t="s">
        <v>48</v>
      </c>
      <c r="B33" s="190" t="s">
        <v>86</v>
      </c>
      <c r="C33" s="190"/>
      <c r="D33" s="190"/>
      <c r="E33" s="190"/>
      <c r="F33" s="190"/>
      <c r="G33" s="190"/>
      <c r="H33" s="198">
        <f>ROUND(1/12,4)</f>
        <v>0.0833</v>
      </c>
      <c r="I33" s="212">
        <f>ROUND(I29*H33,2)</f>
        <v>129.44</v>
      </c>
    </row>
    <row r="34" ht="15.75" customHeight="1" spans="1:9">
      <c r="A34" s="187" t="s">
        <v>50</v>
      </c>
      <c r="B34" s="190" t="s">
        <v>87</v>
      </c>
      <c r="C34" s="190"/>
      <c r="D34" s="190"/>
      <c r="E34" s="190"/>
      <c r="F34" s="190"/>
      <c r="G34" s="190"/>
      <c r="H34" s="198">
        <v>0.121</v>
      </c>
      <c r="I34" s="212">
        <f>ROUND(I29*H34,2)</f>
        <v>188.03</v>
      </c>
    </row>
    <row r="35" ht="15.75" customHeight="1" spans="1:9">
      <c r="A35" s="189" t="s">
        <v>88</v>
      </c>
      <c r="B35" s="189"/>
      <c r="C35" s="189"/>
      <c r="D35" s="189"/>
      <c r="E35" s="189"/>
      <c r="F35" s="189"/>
      <c r="G35" s="189"/>
      <c r="H35" s="200">
        <f>SUM(H33:H34)</f>
        <v>0.2043</v>
      </c>
      <c r="I35" s="211">
        <f>SUM(I33:I34)</f>
        <v>317.47</v>
      </c>
    </row>
    <row r="36" ht="15.75" customHeight="1" spans="1:9">
      <c r="A36" s="201" t="s">
        <v>89</v>
      </c>
      <c r="B36" s="201"/>
      <c r="C36" s="201"/>
      <c r="D36" s="201"/>
      <c r="E36" s="201"/>
      <c r="F36" s="201"/>
      <c r="G36" s="202" t="s">
        <v>90</v>
      </c>
      <c r="H36" s="202"/>
      <c r="I36" s="213">
        <f>I29</f>
        <v>1553.96</v>
      </c>
    </row>
    <row r="37" ht="15.75" customHeight="1" spans="1:9">
      <c r="A37" s="201"/>
      <c r="B37" s="201"/>
      <c r="C37" s="201"/>
      <c r="D37" s="201"/>
      <c r="E37" s="201"/>
      <c r="F37" s="201"/>
      <c r="G37" s="202" t="s">
        <v>91</v>
      </c>
      <c r="H37" s="202"/>
      <c r="I37" s="213">
        <f>I35</f>
        <v>317.47</v>
      </c>
    </row>
    <row r="38" ht="15.75" customHeight="1" spans="1:9">
      <c r="A38" s="201"/>
      <c r="B38" s="201"/>
      <c r="C38" s="201"/>
      <c r="D38" s="201"/>
      <c r="E38" s="201"/>
      <c r="F38" s="201"/>
      <c r="G38" s="203" t="s">
        <v>92</v>
      </c>
      <c r="H38" s="203"/>
      <c r="I38" s="214">
        <f>SUM(I36:I37)</f>
        <v>1871.43</v>
      </c>
    </row>
    <row r="39" ht="15.75" customHeight="1" spans="1:9">
      <c r="A39" s="189" t="s">
        <v>93</v>
      </c>
      <c r="B39" s="189"/>
      <c r="C39" s="189"/>
      <c r="D39" s="189"/>
      <c r="E39" s="189"/>
      <c r="F39" s="189"/>
      <c r="G39" s="189"/>
      <c r="H39" s="189" t="s">
        <v>73</v>
      </c>
      <c r="I39" s="189" t="s">
        <v>74</v>
      </c>
    </row>
    <row r="40" ht="15.75" customHeight="1" spans="1:9">
      <c r="A40" s="187" t="s">
        <v>48</v>
      </c>
      <c r="B40" s="190" t="s">
        <v>94</v>
      </c>
      <c r="C40" s="190"/>
      <c r="D40" s="190"/>
      <c r="E40" s="190"/>
      <c r="F40" s="190"/>
      <c r="G40" s="190"/>
      <c r="H40" s="198">
        <v>0.2</v>
      </c>
      <c r="I40" s="212">
        <f t="shared" ref="I40:I47" si="0">ROUND($I$38*H40,2)</f>
        <v>374.29</v>
      </c>
    </row>
    <row r="41" ht="15.75" customHeight="1" spans="1:9">
      <c r="A41" s="187" t="s">
        <v>50</v>
      </c>
      <c r="B41" s="190" t="s">
        <v>95</v>
      </c>
      <c r="C41" s="190"/>
      <c r="D41" s="190"/>
      <c r="E41" s="190"/>
      <c r="F41" s="190"/>
      <c r="G41" s="190"/>
      <c r="H41" s="198">
        <v>0.025</v>
      </c>
      <c r="I41" s="212">
        <f t="shared" si="0"/>
        <v>46.79</v>
      </c>
    </row>
    <row r="42" ht="15.75" customHeight="1" spans="1:9">
      <c r="A42" s="187" t="s">
        <v>53</v>
      </c>
      <c r="B42" s="190" t="s">
        <v>96</v>
      </c>
      <c r="C42" s="190"/>
      <c r="D42" s="190"/>
      <c r="E42" s="190"/>
      <c r="F42" s="190"/>
      <c r="G42" s="190"/>
      <c r="H42" s="198">
        <v>0.06</v>
      </c>
      <c r="I42" s="212">
        <f t="shared" si="0"/>
        <v>112.29</v>
      </c>
    </row>
    <row r="43" ht="15.75" customHeight="1" spans="1:9">
      <c r="A43" s="187" t="s">
        <v>56</v>
      </c>
      <c r="B43" s="190" t="s">
        <v>97</v>
      </c>
      <c r="C43" s="190"/>
      <c r="D43" s="190"/>
      <c r="E43" s="190"/>
      <c r="F43" s="190"/>
      <c r="G43" s="190"/>
      <c r="H43" s="198">
        <v>0.015</v>
      </c>
      <c r="I43" s="212">
        <f t="shared" si="0"/>
        <v>28.07</v>
      </c>
    </row>
    <row r="44" ht="15.75" customHeight="1" spans="1:9">
      <c r="A44" s="187" t="s">
        <v>79</v>
      </c>
      <c r="B44" s="190" t="s">
        <v>98</v>
      </c>
      <c r="C44" s="190"/>
      <c r="D44" s="190"/>
      <c r="E44" s="190"/>
      <c r="F44" s="190"/>
      <c r="G44" s="190"/>
      <c r="H44" s="198">
        <v>0.01</v>
      </c>
      <c r="I44" s="212">
        <f t="shared" si="0"/>
        <v>18.71</v>
      </c>
    </row>
    <row r="45" ht="15.75" customHeight="1" spans="1:9">
      <c r="A45" s="187" t="s">
        <v>81</v>
      </c>
      <c r="B45" s="190" t="s">
        <v>99</v>
      </c>
      <c r="C45" s="190"/>
      <c r="D45" s="190"/>
      <c r="E45" s="190"/>
      <c r="F45" s="190"/>
      <c r="G45" s="190"/>
      <c r="H45" s="198">
        <v>0.006</v>
      </c>
      <c r="I45" s="212">
        <f t="shared" si="0"/>
        <v>11.23</v>
      </c>
    </row>
    <row r="46" ht="15.75" customHeight="1" spans="1:9">
      <c r="A46" s="187" t="s">
        <v>100</v>
      </c>
      <c r="B46" s="190" t="s">
        <v>101</v>
      </c>
      <c r="C46" s="190"/>
      <c r="D46" s="190"/>
      <c r="E46" s="190"/>
      <c r="F46" s="190"/>
      <c r="G46" s="190"/>
      <c r="H46" s="198">
        <v>0.002</v>
      </c>
      <c r="I46" s="212">
        <f t="shared" si="0"/>
        <v>3.74</v>
      </c>
    </row>
    <row r="47" ht="15.75" customHeight="1" spans="1:9">
      <c r="A47" s="187" t="s">
        <v>102</v>
      </c>
      <c r="B47" s="190" t="s">
        <v>103</v>
      </c>
      <c r="C47" s="190"/>
      <c r="D47" s="190"/>
      <c r="E47" s="190"/>
      <c r="F47" s="190"/>
      <c r="G47" s="190"/>
      <c r="H47" s="198">
        <v>0.08</v>
      </c>
      <c r="I47" s="212">
        <f t="shared" si="0"/>
        <v>149.71</v>
      </c>
    </row>
    <row r="48" ht="15.75" customHeight="1" spans="1:9">
      <c r="A48" s="189" t="s">
        <v>104</v>
      </c>
      <c r="B48" s="189"/>
      <c r="C48" s="189"/>
      <c r="D48" s="189"/>
      <c r="E48" s="189"/>
      <c r="F48" s="189"/>
      <c r="G48" s="189"/>
      <c r="H48" s="200">
        <f>SUM(H40:H47)</f>
        <v>0.398</v>
      </c>
      <c r="I48" s="211">
        <f>SUM(I40:I47)</f>
        <v>744.83</v>
      </c>
    </row>
    <row r="49" ht="15.75" customHeight="1" spans="1:9">
      <c r="A49" s="204"/>
      <c r="B49" s="204"/>
      <c r="C49" s="204"/>
      <c r="D49" s="204"/>
      <c r="E49" s="204"/>
      <c r="F49" s="204"/>
      <c r="G49" s="204"/>
      <c r="H49" s="204"/>
      <c r="I49" s="204"/>
    </row>
    <row r="50" ht="15.75" customHeight="1" spans="1:9">
      <c r="A50" s="189" t="s">
        <v>105</v>
      </c>
      <c r="B50" s="189"/>
      <c r="C50" s="189"/>
      <c r="D50" s="189"/>
      <c r="E50" s="189"/>
      <c r="F50" s="189"/>
      <c r="G50" s="189"/>
      <c r="H50" s="200"/>
      <c r="I50" s="189" t="s">
        <v>74</v>
      </c>
    </row>
    <row r="51" ht="15.75" customHeight="1" spans="1:9">
      <c r="A51" s="187" t="s">
        <v>48</v>
      </c>
      <c r="B51" s="196" t="s">
        <v>106</v>
      </c>
      <c r="C51" s="196"/>
      <c r="D51" s="196"/>
      <c r="E51" s="196"/>
      <c r="F51" s="196"/>
      <c r="G51" s="196"/>
      <c r="H51" s="205">
        <v>5</v>
      </c>
      <c r="I51" s="215">
        <f>ROUND((H51*2*22)-0.06*I23,2)</f>
        <v>126.76</v>
      </c>
    </row>
    <row r="52" ht="15.75" customHeight="1" spans="1:9">
      <c r="A52" s="187" t="s">
        <v>50</v>
      </c>
      <c r="B52" s="196" t="s">
        <v>107</v>
      </c>
      <c r="C52" s="196"/>
      <c r="D52" s="196"/>
      <c r="E52" s="196"/>
      <c r="F52" s="196"/>
      <c r="G52" s="196"/>
      <c r="H52" s="188" t="s">
        <v>108</v>
      </c>
      <c r="I52" s="210">
        <v>473.82</v>
      </c>
    </row>
    <row r="53" ht="15.75" customHeight="1" spans="1:9">
      <c r="A53" s="187" t="s">
        <v>53</v>
      </c>
      <c r="B53" s="196" t="s">
        <v>109</v>
      </c>
      <c r="C53" s="196"/>
      <c r="D53" s="196"/>
      <c r="E53" s="196"/>
      <c r="F53" s="196"/>
      <c r="G53" s="196"/>
      <c r="H53" s="188" t="s">
        <v>108</v>
      </c>
      <c r="I53" s="210">
        <v>52.15</v>
      </c>
    </row>
    <row r="54" ht="15.75" customHeight="1" spans="1:9">
      <c r="A54" s="187" t="s">
        <v>56</v>
      </c>
      <c r="B54" s="196" t="s">
        <v>110</v>
      </c>
      <c r="C54" s="196"/>
      <c r="D54" s="196"/>
      <c r="E54" s="196"/>
      <c r="F54" s="196"/>
      <c r="G54" s="196"/>
      <c r="H54" s="188" t="s">
        <v>108</v>
      </c>
      <c r="I54" s="210">
        <f>ROUND((I23*26)*0.002/12,2)</f>
        <v>6.73</v>
      </c>
    </row>
    <row r="55" ht="15.75" customHeight="1" spans="1:9">
      <c r="A55" s="189" t="s">
        <v>111</v>
      </c>
      <c r="B55" s="189"/>
      <c r="C55" s="189"/>
      <c r="D55" s="189"/>
      <c r="E55" s="189"/>
      <c r="F55" s="189"/>
      <c r="G55" s="189"/>
      <c r="H55" s="189"/>
      <c r="I55" s="216">
        <f>SUM(I51:I54)</f>
        <v>659.46</v>
      </c>
    </row>
    <row r="56" ht="15.75" customHeight="1" spans="1:9">
      <c r="A56" s="204"/>
      <c r="B56" s="204"/>
      <c r="C56" s="204"/>
      <c r="D56" s="204"/>
      <c r="E56" s="204"/>
      <c r="F56" s="204"/>
      <c r="G56" s="204"/>
      <c r="H56" s="204"/>
      <c r="I56" s="204"/>
    </row>
    <row r="57" ht="15.75" customHeight="1" spans="1:9">
      <c r="A57" s="189" t="s">
        <v>112</v>
      </c>
      <c r="B57" s="189"/>
      <c r="C57" s="189"/>
      <c r="D57" s="189"/>
      <c r="E57" s="189"/>
      <c r="F57" s="189"/>
      <c r="G57" s="189"/>
      <c r="H57" s="189"/>
      <c r="I57" s="189"/>
    </row>
    <row r="58" ht="15.75" customHeight="1" spans="1:9">
      <c r="A58" s="189" t="s">
        <v>113</v>
      </c>
      <c r="B58" s="189"/>
      <c r="C58" s="189"/>
      <c r="D58" s="189"/>
      <c r="E58" s="189"/>
      <c r="F58" s="189"/>
      <c r="G58" s="189"/>
      <c r="H58" s="189"/>
      <c r="I58" s="189" t="s">
        <v>74</v>
      </c>
    </row>
    <row r="59" ht="15.75" customHeight="1" spans="1:9">
      <c r="A59" s="187" t="s">
        <v>114</v>
      </c>
      <c r="B59" s="190" t="s">
        <v>115</v>
      </c>
      <c r="C59" s="190"/>
      <c r="D59" s="190"/>
      <c r="E59" s="190"/>
      <c r="F59" s="190"/>
      <c r="G59" s="190"/>
      <c r="H59" s="190"/>
      <c r="I59" s="212">
        <f>I35</f>
        <v>317.47</v>
      </c>
    </row>
    <row r="60" ht="15.75" customHeight="1" spans="1:14">
      <c r="A60" s="187" t="s">
        <v>116</v>
      </c>
      <c r="B60" s="190" t="s">
        <v>117</v>
      </c>
      <c r="C60" s="190"/>
      <c r="D60" s="190"/>
      <c r="E60" s="190"/>
      <c r="F60" s="190"/>
      <c r="G60" s="190"/>
      <c r="H60" s="190"/>
      <c r="I60" s="212">
        <f>I48</f>
        <v>744.83</v>
      </c>
      <c r="N60" s="217"/>
    </row>
    <row r="61" ht="15.75" customHeight="1" spans="1:9">
      <c r="A61" s="187" t="s">
        <v>118</v>
      </c>
      <c r="B61" s="190" t="s">
        <v>119</v>
      </c>
      <c r="C61" s="190"/>
      <c r="D61" s="190"/>
      <c r="E61" s="190"/>
      <c r="F61" s="190"/>
      <c r="G61" s="190"/>
      <c r="H61" s="190"/>
      <c r="I61" s="212">
        <f>I55</f>
        <v>659.46</v>
      </c>
    </row>
    <row r="62" ht="15.75" customHeight="1" spans="1:9">
      <c r="A62" s="189" t="s">
        <v>120</v>
      </c>
      <c r="B62" s="189"/>
      <c r="C62" s="189"/>
      <c r="D62" s="189"/>
      <c r="E62" s="189"/>
      <c r="F62" s="189"/>
      <c r="G62" s="189"/>
      <c r="H62" s="189"/>
      <c r="I62" s="211">
        <f>SUM(I59:I61)</f>
        <v>1721.76</v>
      </c>
    </row>
    <row r="63" ht="15.75" customHeight="1" spans="1:9">
      <c r="A63" s="206" t="s">
        <v>121</v>
      </c>
      <c r="B63" s="206"/>
      <c r="C63" s="206"/>
      <c r="D63" s="206"/>
      <c r="E63" s="206"/>
      <c r="F63" s="206"/>
      <c r="G63" s="202" t="s">
        <v>90</v>
      </c>
      <c r="H63" s="202"/>
      <c r="I63" s="213">
        <f>I29</f>
        <v>1553.96</v>
      </c>
    </row>
    <row r="64" ht="15.75" customHeight="1" spans="1:9">
      <c r="A64" s="206"/>
      <c r="B64" s="206"/>
      <c r="C64" s="206"/>
      <c r="D64" s="206"/>
      <c r="E64" s="206"/>
      <c r="F64" s="206"/>
      <c r="G64" s="202" t="s">
        <v>122</v>
      </c>
      <c r="H64" s="202"/>
      <c r="I64" s="213">
        <f>I62</f>
        <v>1721.76</v>
      </c>
    </row>
    <row r="65" ht="15.75" customHeight="1" spans="1:9">
      <c r="A65" s="206"/>
      <c r="B65" s="206"/>
      <c r="C65" s="206"/>
      <c r="D65" s="206"/>
      <c r="E65" s="206"/>
      <c r="F65" s="206"/>
      <c r="G65" s="203" t="s">
        <v>92</v>
      </c>
      <c r="H65" s="203"/>
      <c r="I65" s="214">
        <f>SUM(I63:I64)</f>
        <v>3275.72</v>
      </c>
    </row>
    <row r="66" ht="15.75" customHeight="1" spans="1:9">
      <c r="A66" s="189" t="s">
        <v>123</v>
      </c>
      <c r="B66" s="189"/>
      <c r="C66" s="189"/>
      <c r="D66" s="189"/>
      <c r="E66" s="189"/>
      <c r="F66" s="189"/>
      <c r="G66" s="189"/>
      <c r="H66" s="189"/>
      <c r="I66" s="189"/>
    </row>
    <row r="67" ht="15.75" customHeight="1" spans="1:9">
      <c r="A67" s="187">
        <v>3</v>
      </c>
      <c r="B67" s="189" t="s">
        <v>124</v>
      </c>
      <c r="C67" s="189"/>
      <c r="D67" s="189"/>
      <c r="E67" s="189"/>
      <c r="F67" s="189"/>
      <c r="G67" s="189"/>
      <c r="H67" s="189" t="s">
        <v>73</v>
      </c>
      <c r="I67" s="189" t="s">
        <v>74</v>
      </c>
    </row>
    <row r="68" ht="15.75" customHeight="1" spans="1:9">
      <c r="A68" s="187" t="s">
        <v>48</v>
      </c>
      <c r="B68" s="190" t="s">
        <v>125</v>
      </c>
      <c r="C68" s="190"/>
      <c r="D68" s="190"/>
      <c r="E68" s="190"/>
      <c r="F68" s="190"/>
      <c r="G68" s="190"/>
      <c r="H68" s="198">
        <f>ROUND(((1/12)*5%),4)</f>
        <v>0.0042</v>
      </c>
      <c r="I68" s="212">
        <f>ROUND(H68*$I$65,2)</f>
        <v>13.76</v>
      </c>
    </row>
    <row r="69" ht="15.75" customHeight="1" spans="1:12">
      <c r="A69" s="187" t="s">
        <v>50</v>
      </c>
      <c r="B69" s="190" t="s">
        <v>126</v>
      </c>
      <c r="C69" s="190"/>
      <c r="D69" s="190"/>
      <c r="E69" s="190"/>
      <c r="F69" s="190"/>
      <c r="G69" s="190"/>
      <c r="H69" s="198">
        <f>TRUNC(H68*H47,4)</f>
        <v>0.0003</v>
      </c>
      <c r="I69" s="212">
        <f>ROUND(H69*$I$65,2)</f>
        <v>0.98</v>
      </c>
      <c r="L69" s="233"/>
    </row>
    <row r="70" ht="15.75" customHeight="1" spans="1:9">
      <c r="A70" s="187" t="s">
        <v>53</v>
      </c>
      <c r="B70" s="190" t="s">
        <v>127</v>
      </c>
      <c r="C70" s="190"/>
      <c r="D70" s="190"/>
      <c r="E70" s="190"/>
      <c r="F70" s="190"/>
      <c r="G70" s="190"/>
      <c r="H70" s="198">
        <f>ROUND(((7/30)/12)*95%,4)</f>
        <v>0.0185</v>
      </c>
      <c r="I70" s="212">
        <f>ROUND(H70*$I$65,2)</f>
        <v>60.6</v>
      </c>
    </row>
    <row r="71" ht="15.75" customHeight="1" spans="1:12">
      <c r="A71" s="218" t="s">
        <v>56</v>
      </c>
      <c r="B71" s="219" t="s">
        <v>128</v>
      </c>
      <c r="C71" s="219"/>
      <c r="D71" s="219"/>
      <c r="E71" s="219"/>
      <c r="F71" s="219"/>
      <c r="G71" s="219"/>
      <c r="H71" s="198">
        <f>ROUND(H70*H48,4)</f>
        <v>0.0074</v>
      </c>
      <c r="I71" s="212">
        <f>ROUND(H71*$I$65,2)</f>
        <v>24.24</v>
      </c>
      <c r="L71" s="234"/>
    </row>
    <row r="72" ht="15.75" customHeight="1" spans="1:9">
      <c r="A72" s="187" t="s">
        <v>79</v>
      </c>
      <c r="B72" s="190" t="s">
        <v>129</v>
      </c>
      <c r="C72" s="190"/>
      <c r="D72" s="190"/>
      <c r="E72" s="190"/>
      <c r="F72" s="190"/>
      <c r="G72" s="190"/>
      <c r="H72" s="198">
        <v>0.04</v>
      </c>
      <c r="I72" s="212">
        <f>ROUND(H72*$I$65,2)</f>
        <v>131.03</v>
      </c>
    </row>
    <row r="73" ht="15.75" customHeight="1" spans="1:9">
      <c r="A73" s="189" t="s">
        <v>130</v>
      </c>
      <c r="B73" s="189"/>
      <c r="C73" s="189"/>
      <c r="D73" s="189"/>
      <c r="E73" s="189"/>
      <c r="F73" s="189"/>
      <c r="G73" s="189"/>
      <c r="H73" s="200">
        <f>SUM(H68:H72)</f>
        <v>0.0704</v>
      </c>
      <c r="I73" s="211">
        <f>SUM(I68:I72)</f>
        <v>230.61</v>
      </c>
    </row>
    <row r="74" ht="15.75" customHeight="1" spans="1:9">
      <c r="A74" s="220" t="s">
        <v>131</v>
      </c>
      <c r="B74" s="220"/>
      <c r="C74" s="220"/>
      <c r="D74" s="220"/>
      <c r="E74" s="220"/>
      <c r="F74" s="220"/>
      <c r="G74" s="202" t="s">
        <v>90</v>
      </c>
      <c r="H74" s="202"/>
      <c r="I74" s="213">
        <f>I29</f>
        <v>1553.96</v>
      </c>
    </row>
    <row r="75" ht="15.75" customHeight="1" spans="1:9">
      <c r="A75" s="220"/>
      <c r="B75" s="220"/>
      <c r="C75" s="220"/>
      <c r="D75" s="220"/>
      <c r="E75" s="220"/>
      <c r="F75" s="220"/>
      <c r="G75" s="202" t="s">
        <v>122</v>
      </c>
      <c r="H75" s="202"/>
      <c r="I75" s="213">
        <f>I62</f>
        <v>1721.76</v>
      </c>
    </row>
    <row r="76" ht="15.75" customHeight="1" spans="1:14">
      <c r="A76" s="220"/>
      <c r="B76" s="220"/>
      <c r="C76" s="220"/>
      <c r="D76" s="220"/>
      <c r="E76" s="220"/>
      <c r="F76" s="220"/>
      <c r="G76" s="202" t="s">
        <v>132</v>
      </c>
      <c r="H76" s="202"/>
      <c r="I76" s="213">
        <f>I73</f>
        <v>230.61</v>
      </c>
      <c r="N76" s="235"/>
    </row>
    <row r="77" ht="15.75" customHeight="1" spans="1:9">
      <c r="A77" s="220"/>
      <c r="B77" s="220"/>
      <c r="C77" s="220"/>
      <c r="D77" s="220"/>
      <c r="E77" s="220"/>
      <c r="F77" s="220"/>
      <c r="G77" s="203" t="s">
        <v>92</v>
      </c>
      <c r="H77" s="203"/>
      <c r="I77" s="214">
        <f>SUM(I74:I76)</f>
        <v>3506.33</v>
      </c>
    </row>
    <row r="78" ht="15.75" customHeight="1" spans="1:9">
      <c r="A78" s="189" t="s">
        <v>133</v>
      </c>
      <c r="B78" s="189"/>
      <c r="C78" s="189"/>
      <c r="D78" s="189"/>
      <c r="E78" s="189"/>
      <c r="F78" s="189"/>
      <c r="G78" s="189"/>
      <c r="H78" s="189"/>
      <c r="I78" s="189"/>
    </row>
    <row r="79" ht="15.75" customHeight="1" spans="1:9">
      <c r="A79" s="189" t="s">
        <v>134</v>
      </c>
      <c r="B79" s="189"/>
      <c r="C79" s="189"/>
      <c r="D79" s="189"/>
      <c r="E79" s="189"/>
      <c r="F79" s="189"/>
      <c r="G79" s="189"/>
      <c r="H79" s="189" t="s">
        <v>73</v>
      </c>
      <c r="I79" s="189" t="s">
        <v>74</v>
      </c>
    </row>
    <row r="80" ht="15.75" customHeight="1" spans="1:9">
      <c r="A80" s="187" t="s">
        <v>48</v>
      </c>
      <c r="B80" s="190" t="s">
        <v>135</v>
      </c>
      <c r="C80" s="190"/>
      <c r="D80" s="190"/>
      <c r="E80" s="190"/>
      <c r="F80" s="190"/>
      <c r="G80" s="190"/>
      <c r="H80" s="198">
        <f>ROUND(((1+1/3)/12)/12,4)</f>
        <v>0.0093</v>
      </c>
      <c r="I80" s="212">
        <f t="shared" ref="I80:I85" si="1">ROUND(H80*$I$77,2)</f>
        <v>32.61</v>
      </c>
    </row>
    <row r="81" ht="15.75" customHeight="1" spans="1:12">
      <c r="A81" s="187" t="s">
        <v>50</v>
      </c>
      <c r="B81" s="190" t="s">
        <v>136</v>
      </c>
      <c r="C81" s="190"/>
      <c r="D81" s="190"/>
      <c r="E81" s="190"/>
      <c r="F81" s="190"/>
      <c r="G81" s="190"/>
      <c r="H81" s="198">
        <f>ROUND((2/30)/12,4)</f>
        <v>0.0056</v>
      </c>
      <c r="I81" s="212">
        <f t="shared" si="1"/>
        <v>19.64</v>
      </c>
      <c r="L81" s="235"/>
    </row>
    <row r="82" ht="15.75" customHeight="1" spans="1:11">
      <c r="A82" s="187" t="s">
        <v>53</v>
      </c>
      <c r="B82" s="190" t="s">
        <v>137</v>
      </c>
      <c r="C82" s="190"/>
      <c r="D82" s="190"/>
      <c r="E82" s="190"/>
      <c r="F82" s="190"/>
      <c r="G82" s="190"/>
      <c r="H82" s="198">
        <f>ROUND(((5/30)/12)*2%,4)</f>
        <v>0.0003</v>
      </c>
      <c r="I82" s="212">
        <f t="shared" si="1"/>
        <v>1.05</v>
      </c>
      <c r="K82" s="235"/>
    </row>
    <row r="83" ht="15.75" customHeight="1" spans="1:9">
      <c r="A83" s="187" t="s">
        <v>56</v>
      </c>
      <c r="B83" s="190" t="s">
        <v>138</v>
      </c>
      <c r="C83" s="190"/>
      <c r="D83" s="190"/>
      <c r="E83" s="190"/>
      <c r="F83" s="190"/>
      <c r="G83" s="190"/>
      <c r="H83" s="198">
        <f>ROUND(((15/30)/12)*8%,4)</f>
        <v>0.0033</v>
      </c>
      <c r="I83" s="212">
        <f t="shared" si="1"/>
        <v>11.57</v>
      </c>
    </row>
    <row r="84" ht="15.75" customHeight="1" spans="1:9">
      <c r="A84" s="187" t="s">
        <v>79</v>
      </c>
      <c r="B84" s="190" t="s">
        <v>139</v>
      </c>
      <c r="C84" s="190"/>
      <c r="D84" s="190"/>
      <c r="E84" s="190"/>
      <c r="F84" s="190"/>
      <c r="G84" s="190"/>
      <c r="H84" s="198">
        <f>ROUND(((1+1/3)/12*4/12)*2%,4)</f>
        <v>0.0007</v>
      </c>
      <c r="I84" s="212">
        <f t="shared" si="1"/>
        <v>2.45</v>
      </c>
    </row>
    <row r="85" ht="15.75" customHeight="1" spans="1:9">
      <c r="A85" s="187" t="s">
        <v>81</v>
      </c>
      <c r="B85" s="190" t="s">
        <v>140</v>
      </c>
      <c r="C85" s="190"/>
      <c r="D85" s="190"/>
      <c r="E85" s="190"/>
      <c r="F85" s="190"/>
      <c r="G85" s="190"/>
      <c r="H85" s="198">
        <v>0</v>
      </c>
      <c r="I85" s="212">
        <f t="shared" si="1"/>
        <v>0</v>
      </c>
    </row>
    <row r="86" ht="15.75" customHeight="1" spans="1:9">
      <c r="A86" s="189" t="s">
        <v>141</v>
      </c>
      <c r="B86" s="189"/>
      <c r="C86" s="189"/>
      <c r="D86" s="189"/>
      <c r="E86" s="189"/>
      <c r="F86" s="189"/>
      <c r="G86" s="189"/>
      <c r="H86" s="200">
        <f>SUM(H80:H85)</f>
        <v>0.0192</v>
      </c>
      <c r="I86" s="211">
        <f>SUM(I80:I85)</f>
        <v>67.32</v>
      </c>
    </row>
    <row r="87" ht="15.75" customHeight="1" spans="1:9">
      <c r="A87" s="204"/>
      <c r="B87" s="204"/>
      <c r="C87" s="204"/>
      <c r="D87" s="204"/>
      <c r="E87" s="204"/>
      <c r="F87" s="204"/>
      <c r="G87" s="204"/>
      <c r="H87" s="204"/>
      <c r="I87" s="204"/>
    </row>
    <row r="88" ht="15.75" customHeight="1" spans="1:9">
      <c r="A88" s="189" t="s">
        <v>142</v>
      </c>
      <c r="B88" s="189"/>
      <c r="C88" s="189"/>
      <c r="D88" s="189"/>
      <c r="E88" s="189"/>
      <c r="F88" s="189"/>
      <c r="G88" s="189"/>
      <c r="H88" s="189" t="s">
        <v>73</v>
      </c>
      <c r="I88" s="189" t="s">
        <v>74</v>
      </c>
    </row>
    <row r="89" ht="15.75" customHeight="1" spans="1:9">
      <c r="A89" s="187" t="s">
        <v>48</v>
      </c>
      <c r="B89" s="190" t="s">
        <v>143</v>
      </c>
      <c r="C89" s="190"/>
      <c r="D89" s="190"/>
      <c r="E89" s="190"/>
      <c r="F89" s="190"/>
      <c r="G89" s="190"/>
      <c r="H89" s="198">
        <v>0</v>
      </c>
      <c r="I89" s="212">
        <f>I29*H89</f>
        <v>0</v>
      </c>
    </row>
    <row r="90" ht="15.75" customHeight="1" spans="1:9">
      <c r="A90" s="189" t="s">
        <v>144</v>
      </c>
      <c r="B90" s="189"/>
      <c r="C90" s="189"/>
      <c r="D90" s="189"/>
      <c r="E90" s="189"/>
      <c r="F90" s="189"/>
      <c r="G90" s="189"/>
      <c r="H90" s="200">
        <f>H89</f>
        <v>0</v>
      </c>
      <c r="I90" s="211">
        <f>I89</f>
        <v>0</v>
      </c>
    </row>
    <row r="91" ht="15.75" customHeight="1" spans="1:9">
      <c r="A91" s="204"/>
      <c r="B91" s="204"/>
      <c r="C91" s="204"/>
      <c r="D91" s="204"/>
      <c r="E91" s="204"/>
      <c r="F91" s="204"/>
      <c r="G91" s="204"/>
      <c r="H91" s="204"/>
      <c r="I91" s="204"/>
    </row>
    <row r="92" ht="15.75" customHeight="1" spans="1:9">
      <c r="A92" s="189" t="s">
        <v>145</v>
      </c>
      <c r="B92" s="189"/>
      <c r="C92" s="189"/>
      <c r="D92" s="189"/>
      <c r="E92" s="189"/>
      <c r="F92" s="189"/>
      <c r="G92" s="189"/>
      <c r="H92" s="189"/>
      <c r="I92" s="189"/>
    </row>
    <row r="93" ht="15.75" customHeight="1" spans="1:9">
      <c r="A93" s="189" t="s">
        <v>146</v>
      </c>
      <c r="B93" s="189"/>
      <c r="C93" s="189"/>
      <c r="D93" s="189"/>
      <c r="E93" s="189"/>
      <c r="F93" s="189"/>
      <c r="G93" s="189"/>
      <c r="H93" s="189"/>
      <c r="I93" s="189" t="s">
        <v>74</v>
      </c>
    </row>
    <row r="94" ht="15.75" customHeight="1" spans="1:9">
      <c r="A94" s="187" t="s">
        <v>147</v>
      </c>
      <c r="B94" s="190" t="s">
        <v>148</v>
      </c>
      <c r="C94" s="190"/>
      <c r="D94" s="190"/>
      <c r="E94" s="190"/>
      <c r="F94" s="190"/>
      <c r="G94" s="190"/>
      <c r="H94" s="190"/>
      <c r="I94" s="212">
        <f>I86</f>
        <v>67.32</v>
      </c>
    </row>
    <row r="95" ht="15.75" customHeight="1" spans="1:9">
      <c r="A95" s="187" t="s">
        <v>149</v>
      </c>
      <c r="B95" s="190" t="s">
        <v>150</v>
      </c>
      <c r="C95" s="190"/>
      <c r="D95" s="190"/>
      <c r="E95" s="190"/>
      <c r="F95" s="190"/>
      <c r="G95" s="190"/>
      <c r="H95" s="190"/>
      <c r="I95" s="212">
        <f>I90</f>
        <v>0</v>
      </c>
    </row>
    <row r="96" ht="15.75" customHeight="1" spans="1:9">
      <c r="A96" s="189" t="s">
        <v>151</v>
      </c>
      <c r="B96" s="189"/>
      <c r="C96" s="189"/>
      <c r="D96" s="189"/>
      <c r="E96" s="189"/>
      <c r="F96" s="189"/>
      <c r="G96" s="189"/>
      <c r="H96" s="189"/>
      <c r="I96" s="211">
        <f>SUM(I94:I95)</f>
        <v>67.32</v>
      </c>
    </row>
    <row r="97" ht="15.75" customHeight="1" spans="1:9">
      <c r="A97" s="204"/>
      <c r="B97" s="204"/>
      <c r="C97" s="204"/>
      <c r="D97" s="204"/>
      <c r="E97" s="204"/>
      <c r="F97" s="204"/>
      <c r="G97" s="204"/>
      <c r="H97" s="204"/>
      <c r="I97" s="204"/>
    </row>
    <row r="98" ht="15.75" customHeight="1" spans="1:9">
      <c r="A98" s="189" t="s">
        <v>152</v>
      </c>
      <c r="B98" s="189"/>
      <c r="C98" s="189"/>
      <c r="D98" s="189"/>
      <c r="E98" s="189"/>
      <c r="F98" s="189"/>
      <c r="G98" s="189"/>
      <c r="H98" s="189"/>
      <c r="I98" s="189"/>
    </row>
    <row r="99" ht="15.75" customHeight="1" spans="1:9">
      <c r="A99" s="189">
        <v>5</v>
      </c>
      <c r="B99" s="189" t="s">
        <v>153</v>
      </c>
      <c r="C99" s="189"/>
      <c r="D99" s="189"/>
      <c r="E99" s="189"/>
      <c r="F99" s="189"/>
      <c r="G99" s="189"/>
      <c r="H99" s="189"/>
      <c r="I99" s="189" t="s">
        <v>74</v>
      </c>
    </row>
    <row r="100" ht="15.75" customHeight="1" spans="1:9">
      <c r="A100" s="221" t="s">
        <v>48</v>
      </c>
      <c r="B100" s="196" t="s">
        <v>154</v>
      </c>
      <c r="C100" s="196"/>
      <c r="D100" s="196"/>
      <c r="E100" s="196"/>
      <c r="F100" s="196"/>
      <c r="G100" s="196"/>
      <c r="H100" s="222" t="s">
        <v>108</v>
      </c>
      <c r="I100" s="212">
        <v>0</v>
      </c>
    </row>
    <row r="101" ht="15.75" customHeight="1" spans="1:9">
      <c r="A101" s="221" t="s">
        <v>50</v>
      </c>
      <c r="B101" s="196" t="s">
        <v>155</v>
      </c>
      <c r="C101" s="196"/>
      <c r="D101" s="196"/>
      <c r="E101" s="196"/>
      <c r="F101" s="196"/>
      <c r="G101" s="196"/>
      <c r="H101" s="222" t="s">
        <v>108</v>
      </c>
      <c r="I101" s="236">
        <v>0</v>
      </c>
    </row>
    <row r="102" ht="15.75" customHeight="1" spans="1:9">
      <c r="A102" s="221" t="s">
        <v>53</v>
      </c>
      <c r="B102" s="196" t="s">
        <v>156</v>
      </c>
      <c r="C102" s="196"/>
      <c r="D102" s="196"/>
      <c r="E102" s="196"/>
      <c r="F102" s="196"/>
      <c r="G102" s="196"/>
      <c r="H102" s="222" t="s">
        <v>108</v>
      </c>
      <c r="I102" s="236">
        <f>UNIFORMES!K95</f>
        <v>127.323333333333</v>
      </c>
    </row>
    <row r="103" ht="15.75" customHeight="1" spans="1:9">
      <c r="A103" s="221" t="s">
        <v>56</v>
      </c>
      <c r="B103" s="196" t="s">
        <v>157</v>
      </c>
      <c r="C103" s="196"/>
      <c r="D103" s="196"/>
      <c r="E103" s="196"/>
      <c r="F103" s="196"/>
      <c r="G103" s="196"/>
      <c r="H103" s="223" t="s">
        <v>108</v>
      </c>
      <c r="I103" s="212">
        <f>'G2-FERRAMENTAS E EQUIPAMENTOS'!Y9</f>
        <v>0.7</v>
      </c>
    </row>
    <row r="104" ht="15.75" customHeight="1" spans="1:9">
      <c r="A104" s="189" t="s">
        <v>158</v>
      </c>
      <c r="B104" s="189"/>
      <c r="C104" s="189"/>
      <c r="D104" s="189"/>
      <c r="E104" s="189"/>
      <c r="F104" s="189"/>
      <c r="G104" s="189"/>
      <c r="H104" s="200" t="s">
        <v>108</v>
      </c>
      <c r="I104" s="211">
        <f>SUM(I100:I103)</f>
        <v>128.023333333333</v>
      </c>
    </row>
    <row r="105" ht="15.75" customHeight="1" spans="1:9">
      <c r="A105" s="220" t="s">
        <v>159</v>
      </c>
      <c r="B105" s="220"/>
      <c r="C105" s="220"/>
      <c r="D105" s="220"/>
      <c r="E105" s="220"/>
      <c r="F105" s="220"/>
      <c r="G105" s="202" t="s">
        <v>90</v>
      </c>
      <c r="H105" s="202"/>
      <c r="I105" s="213">
        <f>I29</f>
        <v>1553.96</v>
      </c>
    </row>
    <row r="106" ht="15.75" customHeight="1" spans="1:9">
      <c r="A106" s="220"/>
      <c r="B106" s="220"/>
      <c r="C106" s="220"/>
      <c r="D106" s="220"/>
      <c r="E106" s="220"/>
      <c r="F106" s="220"/>
      <c r="G106" s="202" t="s">
        <v>122</v>
      </c>
      <c r="H106" s="202"/>
      <c r="I106" s="213">
        <f>I62</f>
        <v>1721.76</v>
      </c>
    </row>
    <row r="107" ht="15.75" customHeight="1" spans="1:9">
      <c r="A107" s="220"/>
      <c r="B107" s="220"/>
      <c r="C107" s="220"/>
      <c r="D107" s="220"/>
      <c r="E107" s="220"/>
      <c r="F107" s="220"/>
      <c r="G107" s="202" t="s">
        <v>132</v>
      </c>
      <c r="H107" s="202"/>
      <c r="I107" s="213">
        <f>I73</f>
        <v>230.61</v>
      </c>
    </row>
    <row r="108" ht="15.75" customHeight="1" spans="1:9">
      <c r="A108" s="220"/>
      <c r="B108" s="220"/>
      <c r="C108" s="220"/>
      <c r="D108" s="220"/>
      <c r="E108" s="220"/>
      <c r="F108" s="220"/>
      <c r="G108" s="202" t="s">
        <v>160</v>
      </c>
      <c r="H108" s="202"/>
      <c r="I108" s="213">
        <f>I96</f>
        <v>67.32</v>
      </c>
    </row>
    <row r="109" ht="15.75" customHeight="1" spans="1:9">
      <c r="A109" s="220"/>
      <c r="B109" s="220"/>
      <c r="C109" s="220"/>
      <c r="D109" s="220"/>
      <c r="E109" s="220"/>
      <c r="F109" s="220"/>
      <c r="G109" s="202" t="s">
        <v>161</v>
      </c>
      <c r="H109" s="202"/>
      <c r="I109" s="213">
        <f>I104</f>
        <v>128.023333333333</v>
      </c>
    </row>
    <row r="110" ht="15.75" customHeight="1" spans="1:9">
      <c r="A110" s="220"/>
      <c r="B110" s="220"/>
      <c r="C110" s="220"/>
      <c r="D110" s="220"/>
      <c r="E110" s="220"/>
      <c r="F110" s="220"/>
      <c r="G110" s="203" t="s">
        <v>92</v>
      </c>
      <c r="H110" s="203"/>
      <c r="I110" s="214">
        <f>SUM(I105:I109)</f>
        <v>3701.67333333333</v>
      </c>
    </row>
    <row r="111" ht="15.75" customHeight="1" spans="1:9">
      <c r="A111" s="189" t="s">
        <v>162</v>
      </c>
      <c r="B111" s="189"/>
      <c r="C111" s="189"/>
      <c r="D111" s="189"/>
      <c r="E111" s="189"/>
      <c r="F111" s="189"/>
      <c r="G111" s="189"/>
      <c r="H111" s="189"/>
      <c r="I111" s="189"/>
    </row>
    <row r="112" ht="15.75" customHeight="1" spans="1:9">
      <c r="A112" s="189">
        <v>6</v>
      </c>
      <c r="B112" s="189" t="s">
        <v>163</v>
      </c>
      <c r="C112" s="189"/>
      <c r="D112" s="189"/>
      <c r="E112" s="189"/>
      <c r="F112" s="189"/>
      <c r="G112" s="189"/>
      <c r="H112" s="189" t="s">
        <v>73</v>
      </c>
      <c r="I112" s="189" t="s">
        <v>74</v>
      </c>
    </row>
    <row r="113" ht="15.75" customHeight="1" spans="1:9">
      <c r="A113" s="187" t="s">
        <v>48</v>
      </c>
      <c r="B113" s="190" t="s">
        <v>164</v>
      </c>
      <c r="C113" s="190"/>
      <c r="D113" s="190"/>
      <c r="E113" s="190"/>
      <c r="F113" s="190"/>
      <c r="G113" s="190"/>
      <c r="H113" s="224">
        <v>0.05</v>
      </c>
      <c r="I113" s="212">
        <f>ROUND(H113*I110,2)</f>
        <v>185.08</v>
      </c>
    </row>
    <row r="114" ht="15.75" customHeight="1" spans="1:9">
      <c r="A114" s="187" t="s">
        <v>50</v>
      </c>
      <c r="B114" s="190" t="s">
        <v>165</v>
      </c>
      <c r="C114" s="190"/>
      <c r="D114" s="190"/>
      <c r="E114" s="190"/>
      <c r="F114" s="190"/>
      <c r="G114" s="190"/>
      <c r="H114" s="224">
        <v>0.1</v>
      </c>
      <c r="I114" s="212">
        <f>ROUND(H114*(I110+I113),2)</f>
        <v>388.68</v>
      </c>
    </row>
    <row r="115" ht="15.75" customHeight="1" spans="1:9">
      <c r="A115" s="187" t="s">
        <v>53</v>
      </c>
      <c r="B115" s="225" t="s">
        <v>166</v>
      </c>
      <c r="C115" s="225"/>
      <c r="D115" s="225"/>
      <c r="E115" s="225"/>
      <c r="F115" s="225"/>
      <c r="G115" s="225"/>
      <c r="H115" s="198"/>
      <c r="I115" s="237"/>
    </row>
    <row r="116" ht="15.75" customHeight="1" spans="1:9">
      <c r="A116" s="187" t="s">
        <v>167</v>
      </c>
      <c r="B116" s="190" t="s">
        <v>168</v>
      </c>
      <c r="C116" s="190"/>
      <c r="D116" s="190"/>
      <c r="E116" s="190"/>
      <c r="F116" s="190"/>
      <c r="G116" s="190"/>
      <c r="H116" s="224">
        <v>0.0165</v>
      </c>
      <c r="I116" s="212">
        <f>ROUND($I$126*H116,2)</f>
        <v>82.27</v>
      </c>
    </row>
    <row r="117" ht="15.75" customHeight="1" spans="1:9">
      <c r="A117" s="187" t="s">
        <v>169</v>
      </c>
      <c r="B117" s="190" t="s">
        <v>170</v>
      </c>
      <c r="C117" s="190"/>
      <c r="D117" s="190"/>
      <c r="E117" s="190"/>
      <c r="F117" s="190"/>
      <c r="G117" s="190"/>
      <c r="H117" s="224">
        <v>0.076</v>
      </c>
      <c r="I117" s="212">
        <f>ROUND($I$126*H117,2)</f>
        <v>378.93</v>
      </c>
    </row>
    <row r="118" ht="15.75" customHeight="1" spans="1:9">
      <c r="A118" s="187" t="s">
        <v>171</v>
      </c>
      <c r="B118" s="190" t="s">
        <v>172</v>
      </c>
      <c r="C118" s="190"/>
      <c r="D118" s="190"/>
      <c r="E118" s="190"/>
      <c r="F118" s="190"/>
      <c r="G118" s="190"/>
      <c r="H118" s="224">
        <v>0.05</v>
      </c>
      <c r="I118" s="212">
        <f>ROUND($I$126*H118,2)</f>
        <v>249.3</v>
      </c>
    </row>
    <row r="119" ht="15.75" customHeight="1" spans="1:9">
      <c r="A119" s="189" t="s">
        <v>173</v>
      </c>
      <c r="B119" s="189"/>
      <c r="C119" s="189"/>
      <c r="D119" s="189"/>
      <c r="E119" s="189"/>
      <c r="F119" s="189"/>
      <c r="G119" s="189"/>
      <c r="H119" s="226">
        <f>SUM(H113:H118)</f>
        <v>0.2925</v>
      </c>
      <c r="I119" s="211">
        <f>SUM(I113:I118)</f>
        <v>1284.26</v>
      </c>
    </row>
    <row r="120" ht="15.75" customHeight="1" spans="1:9">
      <c r="A120" s="227"/>
      <c r="B120" s="228"/>
      <c r="C120" s="228"/>
      <c r="D120" s="228"/>
      <c r="E120" s="228"/>
      <c r="F120" s="228"/>
      <c r="G120" s="228"/>
      <c r="H120" s="228"/>
      <c r="I120" s="228"/>
    </row>
    <row r="121" ht="15.75" customHeight="1" spans="1:9">
      <c r="A121" s="229" t="s">
        <v>174</v>
      </c>
      <c r="B121" s="230" t="s">
        <v>175</v>
      </c>
      <c r="C121" s="230"/>
      <c r="D121" s="230"/>
      <c r="E121" s="230"/>
      <c r="F121" s="230"/>
      <c r="G121" s="230"/>
      <c r="H121" s="231">
        <f>SUM(H116+H117+H118)</f>
        <v>0.1425</v>
      </c>
      <c r="I121" s="238"/>
    </row>
    <row r="122" ht="15.75" customHeight="1" spans="1:9">
      <c r="A122" s="229"/>
      <c r="B122" s="230">
        <v>100</v>
      </c>
      <c r="C122" s="230"/>
      <c r="D122" s="230"/>
      <c r="E122" s="230"/>
      <c r="F122" s="230"/>
      <c r="G122" s="230"/>
      <c r="H122" s="231"/>
      <c r="I122" s="238"/>
    </row>
    <row r="123" ht="15.75" customHeight="1" spans="1:9">
      <c r="A123" s="232"/>
      <c r="B123" s="230"/>
      <c r="C123" s="230"/>
      <c r="D123" s="230"/>
      <c r="E123" s="230"/>
      <c r="F123" s="230"/>
      <c r="G123" s="230"/>
      <c r="H123" s="231"/>
      <c r="I123" s="238"/>
    </row>
    <row r="124" ht="15.75" customHeight="1" spans="1:9">
      <c r="A124" s="229" t="s">
        <v>176</v>
      </c>
      <c r="B124" s="230" t="s">
        <v>177</v>
      </c>
      <c r="C124" s="230"/>
      <c r="D124" s="230"/>
      <c r="E124" s="230"/>
      <c r="F124" s="230"/>
      <c r="G124" s="230"/>
      <c r="H124" s="231"/>
      <c r="I124" s="238">
        <f>I110+I113+I114</f>
        <v>4275.43333333333</v>
      </c>
    </row>
    <row r="125" ht="15.75" customHeight="1" spans="1:9">
      <c r="A125" s="229"/>
      <c r="B125" s="230"/>
      <c r="C125" s="230"/>
      <c r="D125" s="230"/>
      <c r="E125" s="230"/>
      <c r="F125" s="230"/>
      <c r="G125" s="230"/>
      <c r="H125" s="231"/>
      <c r="I125" s="238"/>
    </row>
    <row r="126" ht="15.75" customHeight="1" spans="1:9">
      <c r="A126" s="229" t="s">
        <v>178</v>
      </c>
      <c r="B126" s="230" t="s">
        <v>179</v>
      </c>
      <c r="C126" s="230"/>
      <c r="D126" s="230"/>
      <c r="E126" s="230"/>
      <c r="F126" s="230"/>
      <c r="G126" s="230"/>
      <c r="H126" s="231"/>
      <c r="I126" s="238">
        <f>ROUND(I124/(1-H121),2)</f>
        <v>4985.93</v>
      </c>
    </row>
    <row r="127" ht="15.75" customHeight="1" spans="1:9">
      <c r="A127" s="229"/>
      <c r="B127" s="230"/>
      <c r="C127" s="230"/>
      <c r="D127" s="230"/>
      <c r="E127" s="230"/>
      <c r="F127" s="230"/>
      <c r="G127" s="230"/>
      <c r="H127" s="231"/>
      <c r="I127" s="238"/>
    </row>
    <row r="128" ht="15.75" customHeight="1" spans="1:9">
      <c r="A128" s="229"/>
      <c r="B128" s="230" t="s">
        <v>180</v>
      </c>
      <c r="C128" s="230"/>
      <c r="D128" s="230"/>
      <c r="E128" s="230"/>
      <c r="F128" s="230"/>
      <c r="G128" s="230"/>
      <c r="H128" s="231"/>
      <c r="I128" s="238">
        <f>I126-I124</f>
        <v>710.496666666667</v>
      </c>
    </row>
    <row r="129" ht="15.75" customHeight="1" spans="1:9">
      <c r="A129" s="227"/>
      <c r="B129" s="239"/>
      <c r="C129" s="239"/>
      <c r="D129" s="239"/>
      <c r="E129" s="239"/>
      <c r="F129" s="239"/>
      <c r="G129" s="239"/>
      <c r="H129" s="239"/>
      <c r="I129" s="240"/>
    </row>
    <row r="130" ht="15.75" customHeight="1" spans="1:9">
      <c r="A130" s="189" t="s">
        <v>181</v>
      </c>
      <c r="B130" s="189"/>
      <c r="C130" s="189"/>
      <c r="D130" s="189"/>
      <c r="E130" s="189"/>
      <c r="F130" s="189"/>
      <c r="G130" s="189"/>
      <c r="H130" s="189"/>
      <c r="I130" s="189"/>
    </row>
    <row r="131" ht="15.75" customHeight="1" spans="1:9">
      <c r="A131" s="189" t="s">
        <v>182</v>
      </c>
      <c r="B131" s="189"/>
      <c r="C131" s="189"/>
      <c r="D131" s="189"/>
      <c r="E131" s="189"/>
      <c r="F131" s="189"/>
      <c r="G131" s="189"/>
      <c r="H131" s="189"/>
      <c r="I131" s="189" t="s">
        <v>74</v>
      </c>
    </row>
    <row r="132" ht="15.75" customHeight="1" spans="1:9">
      <c r="A132" s="188" t="s">
        <v>48</v>
      </c>
      <c r="B132" s="190" t="str">
        <f>A21</f>
        <v>MÓDULO 1 - COMPOSIÇÃO DA REMUNERAÇÃO</v>
      </c>
      <c r="C132" s="190"/>
      <c r="D132" s="190"/>
      <c r="E132" s="190"/>
      <c r="F132" s="190"/>
      <c r="G132" s="190"/>
      <c r="H132" s="190"/>
      <c r="I132" s="241">
        <f>I29</f>
        <v>1553.96</v>
      </c>
    </row>
    <row r="133" ht="15.75" customHeight="1" spans="1:9">
      <c r="A133" s="188" t="s">
        <v>50</v>
      </c>
      <c r="B133" s="190" t="str">
        <f>A31</f>
        <v>MÓDULO 2 – ENCARGOS E BENEFÍCIOS ANUAIS, MENSAIS E DIÁRIOS</v>
      </c>
      <c r="C133" s="190"/>
      <c r="D133" s="190"/>
      <c r="E133" s="190"/>
      <c r="F133" s="190"/>
      <c r="G133" s="190"/>
      <c r="H133" s="190"/>
      <c r="I133" s="241">
        <f>I62</f>
        <v>1721.76</v>
      </c>
    </row>
    <row r="134" ht="15.75" customHeight="1" spans="1:9">
      <c r="A134" s="188" t="s">
        <v>53</v>
      </c>
      <c r="B134" s="190" t="str">
        <f>A66</f>
        <v>MÓDULO 3 – PROVISÃO PARA RESCISÃO</v>
      </c>
      <c r="C134" s="190"/>
      <c r="D134" s="190"/>
      <c r="E134" s="190"/>
      <c r="F134" s="190"/>
      <c r="G134" s="190"/>
      <c r="H134" s="190"/>
      <c r="I134" s="241">
        <f>I73</f>
        <v>230.61</v>
      </c>
    </row>
    <row r="135" ht="15.75" customHeight="1" spans="1:9">
      <c r="A135" s="188" t="s">
        <v>56</v>
      </c>
      <c r="B135" s="190" t="str">
        <f>A78</f>
        <v>MÓDULO 4 – CUSTO DE REPOSIÇÃO DO PROFISSIONAL AUSENTE</v>
      </c>
      <c r="C135" s="190"/>
      <c r="D135" s="190"/>
      <c r="E135" s="190"/>
      <c r="F135" s="190"/>
      <c r="G135" s="190"/>
      <c r="H135" s="190"/>
      <c r="I135" s="241">
        <f>I96</f>
        <v>67.32</v>
      </c>
    </row>
    <row r="136" ht="15.75" customHeight="1" spans="1:9">
      <c r="A136" s="188" t="s">
        <v>79</v>
      </c>
      <c r="B136" s="190" t="str">
        <f>A98</f>
        <v>MÓDULO 5 – INSUMOS DIVERSOS</v>
      </c>
      <c r="C136" s="190"/>
      <c r="D136" s="190"/>
      <c r="E136" s="190"/>
      <c r="F136" s="190"/>
      <c r="G136" s="190"/>
      <c r="H136" s="190"/>
      <c r="I136" s="241">
        <f>I104</f>
        <v>128.023333333333</v>
      </c>
    </row>
    <row r="137" ht="15.75" customHeight="1" spans="1:9">
      <c r="A137" s="189" t="s">
        <v>183</v>
      </c>
      <c r="B137" s="189"/>
      <c r="C137" s="189"/>
      <c r="D137" s="189"/>
      <c r="E137" s="189"/>
      <c r="F137" s="189"/>
      <c r="G137" s="189"/>
      <c r="H137" s="189"/>
      <c r="I137" s="211">
        <f>SUM(I132:I136)</f>
        <v>3701.67333333333</v>
      </c>
    </row>
    <row r="138" ht="15.75" customHeight="1" spans="1:9">
      <c r="A138" s="188" t="s">
        <v>81</v>
      </c>
      <c r="B138" s="190" t="str">
        <f>A111</f>
        <v>MÓDULO 6 – CUSTOS INDIRETOS, TRIBUTOS E LUCRO</v>
      </c>
      <c r="C138" s="190"/>
      <c r="D138" s="190"/>
      <c r="E138" s="190"/>
      <c r="F138" s="190"/>
      <c r="G138" s="190"/>
      <c r="H138" s="190"/>
      <c r="I138" s="241">
        <f>I119</f>
        <v>1284.26</v>
      </c>
    </row>
    <row r="139" ht="15.75" customHeight="1" spans="1:9">
      <c r="A139" s="189" t="s">
        <v>184</v>
      </c>
      <c r="B139" s="189"/>
      <c r="C139" s="189"/>
      <c r="D139" s="189"/>
      <c r="E139" s="189"/>
      <c r="F139" s="189"/>
      <c r="G139" s="189"/>
      <c r="H139" s="189"/>
      <c r="I139" s="211">
        <f>SUM(I137:I138)</f>
        <v>4985.93333333333</v>
      </c>
    </row>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144">
    <mergeCell ref="A1:I1"/>
    <mergeCell ref="A2:I2"/>
    <mergeCell ref="A3:G3"/>
    <mergeCell ref="H3:I3"/>
    <mergeCell ref="A4:I4"/>
    <mergeCell ref="A5:I5"/>
    <mergeCell ref="B6:H6"/>
    <mergeCell ref="B7:H7"/>
    <mergeCell ref="B8:H8"/>
    <mergeCell ref="B9:H9"/>
    <mergeCell ref="A10:I10"/>
    <mergeCell ref="A11:I11"/>
    <mergeCell ref="A12:B12"/>
    <mergeCell ref="C12:D12"/>
    <mergeCell ref="E12:I12"/>
    <mergeCell ref="A13:B13"/>
    <mergeCell ref="C13:D13"/>
    <mergeCell ref="E13:I13"/>
    <mergeCell ref="A14:I14"/>
    <mergeCell ref="B15:H15"/>
    <mergeCell ref="B16:H16"/>
    <mergeCell ref="B17:H17"/>
    <mergeCell ref="B18:H18"/>
    <mergeCell ref="B19:H19"/>
    <mergeCell ref="A20:I20"/>
    <mergeCell ref="A21:I21"/>
    <mergeCell ref="B22:G22"/>
    <mergeCell ref="B23:G23"/>
    <mergeCell ref="B24:G24"/>
    <mergeCell ref="B25:G25"/>
    <mergeCell ref="B26:G26"/>
    <mergeCell ref="B27:G27"/>
    <mergeCell ref="B28:G28"/>
    <mergeCell ref="A29:H29"/>
    <mergeCell ref="A30:I30"/>
    <mergeCell ref="A31:I31"/>
    <mergeCell ref="A32:G32"/>
    <mergeCell ref="B33:G33"/>
    <mergeCell ref="B34:G34"/>
    <mergeCell ref="A35:G35"/>
    <mergeCell ref="G36:H36"/>
    <mergeCell ref="G37:H37"/>
    <mergeCell ref="G38:H38"/>
    <mergeCell ref="A39:G39"/>
    <mergeCell ref="B40:G40"/>
    <mergeCell ref="B41:G41"/>
    <mergeCell ref="B42:G42"/>
    <mergeCell ref="B43:G43"/>
    <mergeCell ref="B44:G44"/>
    <mergeCell ref="B45:G45"/>
    <mergeCell ref="B46:G46"/>
    <mergeCell ref="B47:G47"/>
    <mergeCell ref="A48:G48"/>
    <mergeCell ref="A49:I49"/>
    <mergeCell ref="A50:G50"/>
    <mergeCell ref="B51:G51"/>
    <mergeCell ref="B52:G52"/>
    <mergeCell ref="B53:G53"/>
    <mergeCell ref="B54:G54"/>
    <mergeCell ref="A55:H55"/>
    <mergeCell ref="A56:I56"/>
    <mergeCell ref="A57:I57"/>
    <mergeCell ref="A58:H58"/>
    <mergeCell ref="B59:H59"/>
    <mergeCell ref="B60:H60"/>
    <mergeCell ref="B61:H61"/>
    <mergeCell ref="A62:H62"/>
    <mergeCell ref="G63:H63"/>
    <mergeCell ref="G64:H64"/>
    <mergeCell ref="G65:H65"/>
    <mergeCell ref="A66:I66"/>
    <mergeCell ref="B67:G67"/>
    <mergeCell ref="B68:G68"/>
    <mergeCell ref="B69:G69"/>
    <mergeCell ref="B70:G70"/>
    <mergeCell ref="B71:G71"/>
    <mergeCell ref="B72:G72"/>
    <mergeCell ref="A73:G73"/>
    <mergeCell ref="G74:H74"/>
    <mergeCell ref="G75:H75"/>
    <mergeCell ref="G76:H76"/>
    <mergeCell ref="G77:H77"/>
    <mergeCell ref="A78:I78"/>
    <mergeCell ref="A79:G79"/>
    <mergeCell ref="B80:G80"/>
    <mergeCell ref="B81:G81"/>
    <mergeCell ref="B82:G82"/>
    <mergeCell ref="B83:G83"/>
    <mergeCell ref="B84:G84"/>
    <mergeCell ref="B85:G85"/>
    <mergeCell ref="A86:G86"/>
    <mergeCell ref="A87:I87"/>
    <mergeCell ref="A88:G88"/>
    <mergeCell ref="B89:G89"/>
    <mergeCell ref="A90:G90"/>
    <mergeCell ref="A91:I91"/>
    <mergeCell ref="A92:I92"/>
    <mergeCell ref="A93:H93"/>
    <mergeCell ref="B94:H94"/>
    <mergeCell ref="B95:H95"/>
    <mergeCell ref="A96:H96"/>
    <mergeCell ref="A97:I97"/>
    <mergeCell ref="A98:I98"/>
    <mergeCell ref="B99:G99"/>
    <mergeCell ref="B100:G100"/>
    <mergeCell ref="B101:G101"/>
    <mergeCell ref="B102:G102"/>
    <mergeCell ref="B103:G103"/>
    <mergeCell ref="A104:G104"/>
    <mergeCell ref="G105:H105"/>
    <mergeCell ref="G106:H106"/>
    <mergeCell ref="G107:H107"/>
    <mergeCell ref="G108:H108"/>
    <mergeCell ref="G109:H109"/>
    <mergeCell ref="G110:H110"/>
    <mergeCell ref="A111:I111"/>
    <mergeCell ref="B112:G112"/>
    <mergeCell ref="B113:G113"/>
    <mergeCell ref="B114:G114"/>
    <mergeCell ref="B115:G115"/>
    <mergeCell ref="B116:G116"/>
    <mergeCell ref="B117:G117"/>
    <mergeCell ref="B118:G118"/>
    <mergeCell ref="A119:G119"/>
    <mergeCell ref="B120:I120"/>
    <mergeCell ref="B121:G121"/>
    <mergeCell ref="B122:G122"/>
    <mergeCell ref="B124:G124"/>
    <mergeCell ref="B126:G126"/>
    <mergeCell ref="B128:G128"/>
    <mergeCell ref="A130:I130"/>
    <mergeCell ref="A131:H131"/>
    <mergeCell ref="B132:H132"/>
    <mergeCell ref="B133:H133"/>
    <mergeCell ref="B134:H134"/>
    <mergeCell ref="B135:H135"/>
    <mergeCell ref="B136:H136"/>
    <mergeCell ref="A137:H137"/>
    <mergeCell ref="B138:H138"/>
    <mergeCell ref="A139:H139"/>
    <mergeCell ref="A105:F110"/>
    <mergeCell ref="A74:F77"/>
    <mergeCell ref="A63:F65"/>
    <mergeCell ref="A36:F38"/>
  </mergeCells>
  <pageMargins left="0.315277777777778" right="0.315277777777778" top="0.315277777777778" bottom="0.315277777777778" header="0.511811023622047" footer="0.511811023622047"/>
  <pageSetup paperSize="9" scale="71" fitToHeight="0" orientation="portrait" horizontalDpi="300" verticalDpi="3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997"/>
  <sheetViews>
    <sheetView zoomScale="80" zoomScaleNormal="80" workbookViewId="0">
      <selection activeCell="P17" sqref="P17"/>
    </sheetView>
  </sheetViews>
  <sheetFormatPr defaultColWidth="8.71428571428571" defaultRowHeight="14.25" customHeight="1"/>
  <cols>
    <col min="1" max="1" width="7.42857142857143" customWidth="1"/>
    <col min="2" max="2" width="12.4285714285714" customWidth="1"/>
    <col min="3" max="3" width="15" customWidth="1"/>
    <col min="4" max="4" width="15.2857142857143" customWidth="1"/>
    <col min="5" max="5" width="13.4285714285714" customWidth="1"/>
    <col min="6" max="6" width="13.5714285714286" customWidth="1"/>
    <col min="7" max="7" width="11.8571428571429" customWidth="1"/>
    <col min="8" max="8" width="12.8571428571429" customWidth="1"/>
    <col min="9" max="9" width="33.7142857142857" customWidth="1"/>
    <col min="10" max="10" width="7.14285714285714" customWidth="1"/>
    <col min="11" max="11" width="10.5714285714286" customWidth="1"/>
    <col min="12" max="12" width="12.8571428571429" customWidth="1"/>
    <col min="13" max="13" width="7.14285714285714" customWidth="1"/>
    <col min="14" max="14" width="10.5714285714286" customWidth="1"/>
    <col min="15" max="1025" width="14.4285714285714" customWidth="1"/>
  </cols>
  <sheetData>
    <row r="1" spans="1:9">
      <c r="A1" s="187" t="s">
        <v>202</v>
      </c>
      <c r="B1" s="187"/>
      <c r="C1" s="187"/>
      <c r="D1" s="187"/>
      <c r="E1" s="187"/>
      <c r="F1" s="187"/>
      <c r="G1" s="187"/>
      <c r="H1" s="187"/>
      <c r="I1" s="187"/>
    </row>
    <row r="2" spans="1:9">
      <c r="A2" s="187"/>
      <c r="B2" s="187"/>
      <c r="C2" s="187"/>
      <c r="D2" s="187"/>
      <c r="E2" s="187"/>
      <c r="F2" s="187"/>
      <c r="G2" s="187"/>
      <c r="H2" s="187"/>
      <c r="I2" s="187"/>
    </row>
    <row r="3" spans="1:9">
      <c r="A3" s="187" t="s">
        <v>45</v>
      </c>
      <c r="B3" s="187"/>
      <c r="C3" s="187"/>
      <c r="D3" s="187"/>
      <c r="E3" s="187"/>
      <c r="F3" s="187"/>
      <c r="G3" s="187"/>
      <c r="H3" s="188" t="s">
        <v>46</v>
      </c>
      <c r="I3" s="188"/>
    </row>
    <row r="4" spans="1:9">
      <c r="A4" s="187"/>
      <c r="B4" s="187"/>
      <c r="C4" s="187"/>
      <c r="D4" s="187"/>
      <c r="E4" s="187"/>
      <c r="F4" s="187"/>
      <c r="G4" s="187"/>
      <c r="H4" s="187"/>
      <c r="I4" s="187"/>
    </row>
    <row r="5" spans="1:9">
      <c r="A5" s="189" t="s">
        <v>47</v>
      </c>
      <c r="B5" s="189"/>
      <c r="C5" s="189"/>
      <c r="D5" s="189"/>
      <c r="E5" s="189"/>
      <c r="F5" s="189"/>
      <c r="G5" s="189"/>
      <c r="H5" s="189"/>
      <c r="I5" s="189"/>
    </row>
    <row r="6" spans="1:9">
      <c r="A6" s="188" t="s">
        <v>48</v>
      </c>
      <c r="B6" s="190" t="s">
        <v>49</v>
      </c>
      <c r="C6" s="190"/>
      <c r="D6" s="190"/>
      <c r="E6" s="190"/>
      <c r="F6" s="190"/>
      <c r="G6" s="190"/>
      <c r="H6" s="190"/>
      <c r="I6" s="207"/>
    </row>
    <row r="7" spans="1:9">
      <c r="A7" s="188" t="s">
        <v>50</v>
      </c>
      <c r="B7" s="190" t="s">
        <v>51</v>
      </c>
      <c r="C7" s="190"/>
      <c r="D7" s="190"/>
      <c r="E7" s="190"/>
      <c r="F7" s="190"/>
      <c r="G7" s="190"/>
      <c r="H7" s="190"/>
      <c r="I7" s="188" t="s">
        <v>192</v>
      </c>
    </row>
    <row r="8" spans="1:9">
      <c r="A8" s="188" t="s">
        <v>53</v>
      </c>
      <c r="B8" s="190" t="s">
        <v>54</v>
      </c>
      <c r="C8" s="190"/>
      <c r="D8" s="190"/>
      <c r="E8" s="190"/>
      <c r="F8" s="190"/>
      <c r="G8" s="190"/>
      <c r="H8" s="190"/>
      <c r="I8" s="188" t="s">
        <v>193</v>
      </c>
    </row>
    <row r="9" spans="1:9">
      <c r="A9" s="188" t="s">
        <v>56</v>
      </c>
      <c r="B9" s="190" t="s">
        <v>57</v>
      </c>
      <c r="C9" s="190"/>
      <c r="D9" s="190"/>
      <c r="E9" s="190"/>
      <c r="F9" s="190"/>
      <c r="G9" s="190"/>
      <c r="H9" s="190"/>
      <c r="I9" s="188">
        <v>12</v>
      </c>
    </row>
    <row r="10" spans="1:9">
      <c r="A10" s="191"/>
      <c r="B10" s="191"/>
      <c r="C10" s="191"/>
      <c r="D10" s="191"/>
      <c r="E10" s="191"/>
      <c r="F10" s="191"/>
      <c r="G10" s="191"/>
      <c r="H10" s="191"/>
      <c r="I10" s="191"/>
    </row>
    <row r="11" spans="1:9">
      <c r="A11" s="189" t="s">
        <v>58</v>
      </c>
      <c r="B11" s="189"/>
      <c r="C11" s="189"/>
      <c r="D11" s="189"/>
      <c r="E11" s="189"/>
      <c r="F11" s="189"/>
      <c r="G11" s="189"/>
      <c r="H11" s="189"/>
      <c r="I11" s="189"/>
    </row>
    <row r="12" ht="12.75" customHeight="1" spans="1:9">
      <c r="A12" s="188" t="s">
        <v>59</v>
      </c>
      <c r="B12" s="188"/>
      <c r="C12" s="188" t="s">
        <v>60</v>
      </c>
      <c r="D12" s="188"/>
      <c r="E12" s="188" t="s">
        <v>61</v>
      </c>
      <c r="F12" s="188"/>
      <c r="G12" s="188"/>
      <c r="H12" s="188"/>
      <c r="I12" s="188"/>
    </row>
    <row r="13" ht="24.75" customHeight="1" spans="1:9">
      <c r="A13" s="192" t="s">
        <v>62</v>
      </c>
      <c r="B13" s="192"/>
      <c r="C13" s="193" t="s">
        <v>14</v>
      </c>
      <c r="D13" s="193"/>
      <c r="E13" s="194">
        <v>1</v>
      </c>
      <c r="F13" s="194"/>
      <c r="G13" s="194"/>
      <c r="H13" s="194"/>
      <c r="I13" s="194"/>
    </row>
    <row r="14" spans="1:9">
      <c r="A14" s="189" t="s">
        <v>63</v>
      </c>
      <c r="B14" s="189"/>
      <c r="C14" s="189"/>
      <c r="D14" s="189"/>
      <c r="E14" s="189"/>
      <c r="F14" s="189"/>
      <c r="G14" s="189"/>
      <c r="H14" s="189"/>
      <c r="I14" s="189"/>
    </row>
    <row r="15" spans="1:10">
      <c r="A15" s="188">
        <v>1</v>
      </c>
      <c r="B15" s="190" t="s">
        <v>64</v>
      </c>
      <c r="C15" s="190"/>
      <c r="D15" s="190"/>
      <c r="E15" s="190"/>
      <c r="F15" s="190"/>
      <c r="G15" s="190"/>
      <c r="H15" s="190"/>
      <c r="I15" s="194" t="s">
        <v>203</v>
      </c>
      <c r="J15" s="208"/>
    </row>
    <row r="16" spans="1:9">
      <c r="A16" s="188">
        <v>2</v>
      </c>
      <c r="B16" s="190" t="s">
        <v>65</v>
      </c>
      <c r="C16" s="190"/>
      <c r="D16" s="190"/>
      <c r="E16" s="190"/>
      <c r="F16" s="190"/>
      <c r="G16" s="190"/>
      <c r="H16" s="190"/>
      <c r="I16" s="188" t="s">
        <v>39</v>
      </c>
    </row>
    <row r="17" spans="1:9">
      <c r="A17" s="188">
        <v>3</v>
      </c>
      <c r="B17" s="190" t="s">
        <v>66</v>
      </c>
      <c r="C17" s="190"/>
      <c r="D17" s="190"/>
      <c r="E17" s="190"/>
      <c r="F17" s="190"/>
      <c r="G17" s="190"/>
      <c r="H17" s="190"/>
      <c r="I17" s="209">
        <v>1775.96</v>
      </c>
    </row>
    <row r="18" ht="38.25" spans="1:9">
      <c r="A18" s="194">
        <v>4</v>
      </c>
      <c r="B18" s="195" t="s">
        <v>67</v>
      </c>
      <c r="C18" s="195"/>
      <c r="D18" s="195"/>
      <c r="E18" s="195"/>
      <c r="F18" s="195"/>
      <c r="G18" s="195"/>
      <c r="H18" s="195"/>
      <c r="I18" s="192" t="s">
        <v>68</v>
      </c>
    </row>
    <row r="19" spans="1:9">
      <c r="A19" s="188">
        <v>5</v>
      </c>
      <c r="B19" s="190" t="s">
        <v>69</v>
      </c>
      <c r="C19" s="190"/>
      <c r="D19" s="190"/>
      <c r="E19" s="190"/>
      <c r="F19" s="190"/>
      <c r="G19" s="190"/>
      <c r="H19" s="190"/>
      <c r="I19" s="207" t="s">
        <v>70</v>
      </c>
    </row>
    <row r="20" spans="1:9">
      <c r="A20" s="196"/>
      <c r="B20" s="196"/>
      <c r="C20" s="196"/>
      <c r="D20" s="196"/>
      <c r="E20" s="196"/>
      <c r="F20" s="196"/>
      <c r="G20" s="196"/>
      <c r="H20" s="196"/>
      <c r="I20" s="196"/>
    </row>
    <row r="21" ht="15.75" customHeight="1" spans="1:9">
      <c r="A21" s="189" t="s">
        <v>71</v>
      </c>
      <c r="B21" s="189"/>
      <c r="C21" s="189"/>
      <c r="D21" s="189"/>
      <c r="E21" s="189"/>
      <c r="F21" s="189"/>
      <c r="G21" s="189"/>
      <c r="H21" s="189"/>
      <c r="I21" s="189"/>
    </row>
    <row r="22" ht="15.75" customHeight="1" spans="1:9">
      <c r="A22" s="197">
        <v>1</v>
      </c>
      <c r="B22" s="189" t="s">
        <v>72</v>
      </c>
      <c r="C22" s="189"/>
      <c r="D22" s="189"/>
      <c r="E22" s="189"/>
      <c r="F22" s="189"/>
      <c r="G22" s="189"/>
      <c r="H22" s="189" t="s">
        <v>73</v>
      </c>
      <c r="I22" s="189" t="s">
        <v>74</v>
      </c>
    </row>
    <row r="23" ht="15.75" customHeight="1" spans="1:9">
      <c r="A23" s="187" t="s">
        <v>48</v>
      </c>
      <c r="B23" s="190" t="s">
        <v>75</v>
      </c>
      <c r="C23" s="190"/>
      <c r="D23" s="190"/>
      <c r="E23" s="190"/>
      <c r="F23" s="190"/>
      <c r="G23" s="190"/>
      <c r="H23" s="196"/>
      <c r="I23" s="210">
        <f>I17</f>
        <v>1775.96</v>
      </c>
    </row>
    <row r="24" ht="15.75" customHeight="1" spans="1:9">
      <c r="A24" s="187" t="s">
        <v>50</v>
      </c>
      <c r="B24" s="190" t="s">
        <v>76</v>
      </c>
      <c r="C24" s="190"/>
      <c r="D24" s="190"/>
      <c r="E24" s="190"/>
      <c r="F24" s="190"/>
      <c r="G24" s="190"/>
      <c r="H24" s="198"/>
      <c r="I24" s="210">
        <v>0</v>
      </c>
    </row>
    <row r="25" ht="15.75" customHeight="1" spans="1:9">
      <c r="A25" s="187" t="s">
        <v>53</v>
      </c>
      <c r="B25" s="190" t="s">
        <v>77</v>
      </c>
      <c r="C25" s="190"/>
      <c r="D25" s="190"/>
      <c r="E25" s="190"/>
      <c r="F25" s="190"/>
      <c r="G25" s="190"/>
      <c r="H25" s="198"/>
      <c r="I25" s="210">
        <v>0</v>
      </c>
    </row>
    <row r="26" ht="15.75" customHeight="1" spans="1:9">
      <c r="A26" s="187" t="s">
        <v>56</v>
      </c>
      <c r="B26" s="190" t="s">
        <v>78</v>
      </c>
      <c r="C26" s="190"/>
      <c r="D26" s="190"/>
      <c r="E26" s="190"/>
      <c r="F26" s="190"/>
      <c r="G26" s="190"/>
      <c r="H26" s="198"/>
      <c r="I26" s="210">
        <v>0</v>
      </c>
    </row>
    <row r="27" ht="15.75" customHeight="1" spans="1:9">
      <c r="A27" s="187" t="s">
        <v>79</v>
      </c>
      <c r="B27" s="190" t="s">
        <v>80</v>
      </c>
      <c r="C27" s="190"/>
      <c r="D27" s="190"/>
      <c r="E27" s="190"/>
      <c r="F27" s="190"/>
      <c r="G27" s="190"/>
      <c r="H27" s="198"/>
      <c r="I27" s="210">
        <v>0</v>
      </c>
    </row>
    <row r="28" ht="15.75" customHeight="1" spans="1:9">
      <c r="A28" s="187" t="s">
        <v>81</v>
      </c>
      <c r="B28" s="190" t="s">
        <v>82</v>
      </c>
      <c r="C28" s="190"/>
      <c r="D28" s="190"/>
      <c r="E28" s="190"/>
      <c r="F28" s="190"/>
      <c r="G28" s="190"/>
      <c r="H28" s="198"/>
      <c r="I28" s="210">
        <v>0</v>
      </c>
    </row>
    <row r="29" ht="15.75" customHeight="1" spans="1:9">
      <c r="A29" s="189" t="s">
        <v>83</v>
      </c>
      <c r="B29" s="189"/>
      <c r="C29" s="189"/>
      <c r="D29" s="189"/>
      <c r="E29" s="189"/>
      <c r="F29" s="189"/>
      <c r="G29" s="189"/>
      <c r="H29" s="189"/>
      <c r="I29" s="211">
        <f>SUM(I23:I28)</f>
        <v>1775.96</v>
      </c>
    </row>
    <row r="30" ht="15.75" customHeight="1" spans="1:9">
      <c r="A30" s="199"/>
      <c r="B30" s="199"/>
      <c r="C30" s="199"/>
      <c r="D30" s="199"/>
      <c r="E30" s="199"/>
      <c r="F30" s="199"/>
      <c r="G30" s="199"/>
      <c r="H30" s="199"/>
      <c r="I30" s="199"/>
    </row>
    <row r="31" ht="15.75" customHeight="1" spans="1:9">
      <c r="A31" s="189" t="s">
        <v>84</v>
      </c>
      <c r="B31" s="189"/>
      <c r="C31" s="189"/>
      <c r="D31" s="189"/>
      <c r="E31" s="189"/>
      <c r="F31" s="189"/>
      <c r="G31" s="189"/>
      <c r="H31" s="189"/>
      <c r="I31" s="189"/>
    </row>
    <row r="32" ht="15.75" customHeight="1" spans="1:9">
      <c r="A32" s="189" t="s">
        <v>85</v>
      </c>
      <c r="B32" s="189"/>
      <c r="C32" s="189"/>
      <c r="D32" s="189"/>
      <c r="E32" s="189"/>
      <c r="F32" s="189"/>
      <c r="G32" s="189"/>
      <c r="H32" s="189" t="s">
        <v>73</v>
      </c>
      <c r="I32" s="189" t="s">
        <v>74</v>
      </c>
    </row>
    <row r="33" ht="15.75" customHeight="1" spans="1:9">
      <c r="A33" s="187" t="s">
        <v>48</v>
      </c>
      <c r="B33" s="190" t="s">
        <v>86</v>
      </c>
      <c r="C33" s="190"/>
      <c r="D33" s="190"/>
      <c r="E33" s="190"/>
      <c r="F33" s="190"/>
      <c r="G33" s="190"/>
      <c r="H33" s="198">
        <f>ROUND(1/12,4)</f>
        <v>0.0833</v>
      </c>
      <c r="I33" s="212">
        <f>ROUND(I29*H33,2)</f>
        <v>147.94</v>
      </c>
    </row>
    <row r="34" ht="15.75" customHeight="1" spans="1:9">
      <c r="A34" s="187" t="s">
        <v>50</v>
      </c>
      <c r="B34" s="190" t="s">
        <v>87</v>
      </c>
      <c r="C34" s="190"/>
      <c r="D34" s="190"/>
      <c r="E34" s="190"/>
      <c r="F34" s="190"/>
      <c r="G34" s="190"/>
      <c r="H34" s="198">
        <v>0.121</v>
      </c>
      <c r="I34" s="212">
        <f>ROUND(I29*H34,2)</f>
        <v>214.89</v>
      </c>
    </row>
    <row r="35" ht="15.75" customHeight="1" spans="1:9">
      <c r="A35" s="189" t="s">
        <v>88</v>
      </c>
      <c r="B35" s="189"/>
      <c r="C35" s="189"/>
      <c r="D35" s="189"/>
      <c r="E35" s="189"/>
      <c r="F35" s="189"/>
      <c r="G35" s="189"/>
      <c r="H35" s="200">
        <f>SUM(H33:H34)</f>
        <v>0.2043</v>
      </c>
      <c r="I35" s="211">
        <f>SUM(I33:I34)</f>
        <v>362.83</v>
      </c>
    </row>
    <row r="36" ht="15.75" customHeight="1" spans="1:9">
      <c r="A36" s="201" t="s">
        <v>89</v>
      </c>
      <c r="B36" s="201"/>
      <c r="C36" s="201"/>
      <c r="D36" s="201"/>
      <c r="E36" s="201"/>
      <c r="F36" s="201"/>
      <c r="G36" s="202" t="s">
        <v>90</v>
      </c>
      <c r="H36" s="202"/>
      <c r="I36" s="213">
        <f>I29</f>
        <v>1775.96</v>
      </c>
    </row>
    <row r="37" ht="15.75" customHeight="1" spans="1:9">
      <c r="A37" s="201"/>
      <c r="B37" s="201"/>
      <c r="C37" s="201"/>
      <c r="D37" s="201"/>
      <c r="E37" s="201"/>
      <c r="F37" s="201"/>
      <c r="G37" s="202" t="s">
        <v>91</v>
      </c>
      <c r="H37" s="202"/>
      <c r="I37" s="213">
        <f>I35</f>
        <v>362.83</v>
      </c>
    </row>
    <row r="38" ht="15.75" customHeight="1" spans="1:9">
      <c r="A38" s="201"/>
      <c r="B38" s="201"/>
      <c r="C38" s="201"/>
      <c r="D38" s="201"/>
      <c r="E38" s="201"/>
      <c r="F38" s="201"/>
      <c r="G38" s="203" t="s">
        <v>92</v>
      </c>
      <c r="H38" s="203"/>
      <c r="I38" s="214">
        <f>SUM(I36:I37)</f>
        <v>2138.79</v>
      </c>
    </row>
    <row r="39" ht="15.75" customHeight="1" spans="1:9">
      <c r="A39" s="189" t="s">
        <v>93</v>
      </c>
      <c r="B39" s="189"/>
      <c r="C39" s="189"/>
      <c r="D39" s="189"/>
      <c r="E39" s="189"/>
      <c r="F39" s="189"/>
      <c r="G39" s="189"/>
      <c r="H39" s="189" t="s">
        <v>73</v>
      </c>
      <c r="I39" s="189" t="s">
        <v>74</v>
      </c>
    </row>
    <row r="40" ht="15.75" customHeight="1" spans="1:9">
      <c r="A40" s="187" t="s">
        <v>48</v>
      </c>
      <c r="B40" s="190" t="s">
        <v>94</v>
      </c>
      <c r="C40" s="190"/>
      <c r="D40" s="190"/>
      <c r="E40" s="190"/>
      <c r="F40" s="190"/>
      <c r="G40" s="190"/>
      <c r="H40" s="198">
        <v>0.2</v>
      </c>
      <c r="I40" s="212">
        <f t="shared" ref="I40:I47" si="0">ROUND($I$38*H40,2)</f>
        <v>427.76</v>
      </c>
    </row>
    <row r="41" ht="15.75" customHeight="1" spans="1:9">
      <c r="A41" s="187" t="s">
        <v>50</v>
      </c>
      <c r="B41" s="190" t="s">
        <v>95</v>
      </c>
      <c r="C41" s="190"/>
      <c r="D41" s="190"/>
      <c r="E41" s="190"/>
      <c r="F41" s="190"/>
      <c r="G41" s="190"/>
      <c r="H41" s="198">
        <v>0.025</v>
      </c>
      <c r="I41" s="212">
        <f t="shared" si="0"/>
        <v>53.47</v>
      </c>
    </row>
    <row r="42" ht="15.75" customHeight="1" spans="1:9">
      <c r="A42" s="187" t="s">
        <v>53</v>
      </c>
      <c r="B42" s="190" t="s">
        <v>96</v>
      </c>
      <c r="C42" s="190"/>
      <c r="D42" s="190"/>
      <c r="E42" s="190"/>
      <c r="F42" s="190"/>
      <c r="G42" s="190"/>
      <c r="H42" s="198">
        <v>0.06</v>
      </c>
      <c r="I42" s="212">
        <f t="shared" si="0"/>
        <v>128.33</v>
      </c>
    </row>
    <row r="43" ht="15.75" customHeight="1" spans="1:9">
      <c r="A43" s="187" t="s">
        <v>56</v>
      </c>
      <c r="B43" s="190" t="s">
        <v>97</v>
      </c>
      <c r="C43" s="190"/>
      <c r="D43" s="190"/>
      <c r="E43" s="190"/>
      <c r="F43" s="190"/>
      <c r="G43" s="190"/>
      <c r="H43" s="198">
        <v>0.015</v>
      </c>
      <c r="I43" s="212">
        <f t="shared" si="0"/>
        <v>32.08</v>
      </c>
    </row>
    <row r="44" ht="15.75" customHeight="1" spans="1:9">
      <c r="A44" s="187" t="s">
        <v>79</v>
      </c>
      <c r="B44" s="190" t="s">
        <v>98</v>
      </c>
      <c r="C44" s="190"/>
      <c r="D44" s="190"/>
      <c r="E44" s="190"/>
      <c r="F44" s="190"/>
      <c r="G44" s="190"/>
      <c r="H44" s="198">
        <v>0.01</v>
      </c>
      <c r="I44" s="212">
        <f t="shared" si="0"/>
        <v>21.39</v>
      </c>
    </row>
    <row r="45" ht="15.75" customHeight="1" spans="1:9">
      <c r="A45" s="187" t="s">
        <v>81</v>
      </c>
      <c r="B45" s="190" t="s">
        <v>99</v>
      </c>
      <c r="C45" s="190"/>
      <c r="D45" s="190"/>
      <c r="E45" s="190"/>
      <c r="F45" s="190"/>
      <c r="G45" s="190"/>
      <c r="H45" s="198">
        <v>0.006</v>
      </c>
      <c r="I45" s="212">
        <f t="shared" si="0"/>
        <v>12.83</v>
      </c>
    </row>
    <row r="46" ht="15.75" customHeight="1" spans="1:9">
      <c r="A46" s="187" t="s">
        <v>100</v>
      </c>
      <c r="B46" s="190" t="s">
        <v>101</v>
      </c>
      <c r="C46" s="190"/>
      <c r="D46" s="190"/>
      <c r="E46" s="190"/>
      <c r="F46" s="190"/>
      <c r="G46" s="190"/>
      <c r="H46" s="198">
        <v>0.002</v>
      </c>
      <c r="I46" s="212">
        <f t="shared" si="0"/>
        <v>4.28</v>
      </c>
    </row>
    <row r="47" ht="15.75" customHeight="1" spans="1:9">
      <c r="A47" s="187" t="s">
        <v>102</v>
      </c>
      <c r="B47" s="190" t="s">
        <v>103</v>
      </c>
      <c r="C47" s="190"/>
      <c r="D47" s="190"/>
      <c r="E47" s="190"/>
      <c r="F47" s="190"/>
      <c r="G47" s="190"/>
      <c r="H47" s="198">
        <v>0.08</v>
      </c>
      <c r="I47" s="212">
        <f t="shared" si="0"/>
        <v>171.1</v>
      </c>
    </row>
    <row r="48" ht="15.75" customHeight="1" spans="1:9">
      <c r="A48" s="189" t="s">
        <v>104</v>
      </c>
      <c r="B48" s="189"/>
      <c r="C48" s="189"/>
      <c r="D48" s="189"/>
      <c r="E48" s="189"/>
      <c r="F48" s="189"/>
      <c r="G48" s="189"/>
      <c r="H48" s="200">
        <f>SUM(H40:H47)</f>
        <v>0.398</v>
      </c>
      <c r="I48" s="211">
        <f>SUM(I40:I47)</f>
        <v>851.24</v>
      </c>
    </row>
    <row r="49" ht="15.75" customHeight="1" spans="1:9">
      <c r="A49" s="204"/>
      <c r="B49" s="204"/>
      <c r="C49" s="204"/>
      <c r="D49" s="204"/>
      <c r="E49" s="204"/>
      <c r="F49" s="204"/>
      <c r="G49" s="204"/>
      <c r="H49" s="204"/>
      <c r="I49" s="204"/>
    </row>
    <row r="50" ht="15.75" customHeight="1" spans="1:9">
      <c r="A50" s="189" t="s">
        <v>105</v>
      </c>
      <c r="B50" s="189"/>
      <c r="C50" s="189"/>
      <c r="D50" s="189"/>
      <c r="E50" s="189"/>
      <c r="F50" s="189"/>
      <c r="G50" s="189"/>
      <c r="H50" s="200"/>
      <c r="I50" s="189" t="s">
        <v>74</v>
      </c>
    </row>
    <row r="51" ht="15.75" customHeight="1" spans="1:9">
      <c r="A51" s="187" t="s">
        <v>48</v>
      </c>
      <c r="B51" s="196" t="s">
        <v>106</v>
      </c>
      <c r="C51" s="196"/>
      <c r="D51" s="196"/>
      <c r="E51" s="196"/>
      <c r="F51" s="196"/>
      <c r="G51" s="196"/>
      <c r="H51" s="205">
        <v>5</v>
      </c>
      <c r="I51" s="215">
        <f>ROUND((H51*2*22)-0.06*I23,2)</f>
        <v>113.44</v>
      </c>
    </row>
    <row r="52" ht="15.75" customHeight="1" spans="1:9">
      <c r="A52" s="187" t="s">
        <v>50</v>
      </c>
      <c r="B52" s="196" t="s">
        <v>107</v>
      </c>
      <c r="C52" s="196"/>
      <c r="D52" s="196"/>
      <c r="E52" s="196"/>
      <c r="F52" s="196"/>
      <c r="G52" s="196"/>
      <c r="H52" s="188" t="s">
        <v>108</v>
      </c>
      <c r="I52" s="210">
        <v>473.82</v>
      </c>
    </row>
    <row r="53" ht="15.75" customHeight="1" spans="1:9">
      <c r="A53" s="187" t="s">
        <v>53</v>
      </c>
      <c r="B53" s="196" t="s">
        <v>109</v>
      </c>
      <c r="C53" s="196"/>
      <c r="D53" s="196"/>
      <c r="E53" s="196"/>
      <c r="F53" s="196"/>
      <c r="G53" s="196"/>
      <c r="H53" s="188" t="s">
        <v>108</v>
      </c>
      <c r="I53" s="210">
        <v>52.15</v>
      </c>
    </row>
    <row r="54" ht="15.75" customHeight="1" spans="1:9">
      <c r="A54" s="187" t="s">
        <v>56</v>
      </c>
      <c r="B54" s="196" t="s">
        <v>110</v>
      </c>
      <c r="C54" s="196"/>
      <c r="D54" s="196"/>
      <c r="E54" s="196"/>
      <c r="F54" s="196"/>
      <c r="G54" s="196"/>
      <c r="H54" s="188" t="s">
        <v>108</v>
      </c>
      <c r="I54" s="210">
        <f>ROUND((I23*26)*0.002/12,2)</f>
        <v>7.7</v>
      </c>
    </row>
    <row r="55" ht="15.75" customHeight="1" spans="1:9">
      <c r="A55" s="189" t="s">
        <v>111</v>
      </c>
      <c r="B55" s="189"/>
      <c r="C55" s="189"/>
      <c r="D55" s="189"/>
      <c r="E55" s="189"/>
      <c r="F55" s="189"/>
      <c r="G55" s="189"/>
      <c r="H55" s="189"/>
      <c r="I55" s="216">
        <f>SUM(I51:I54)</f>
        <v>647.11</v>
      </c>
    </row>
    <row r="56" ht="15.75" customHeight="1" spans="1:9">
      <c r="A56" s="204"/>
      <c r="B56" s="204"/>
      <c r="C56" s="204"/>
      <c r="D56" s="204"/>
      <c r="E56" s="204"/>
      <c r="F56" s="204"/>
      <c r="G56" s="204"/>
      <c r="H56" s="204"/>
      <c r="I56" s="204"/>
    </row>
    <row r="57" ht="15.75" customHeight="1" spans="1:9">
      <c r="A57" s="189" t="s">
        <v>112</v>
      </c>
      <c r="B57" s="189"/>
      <c r="C57" s="189"/>
      <c r="D57" s="189"/>
      <c r="E57" s="189"/>
      <c r="F57" s="189"/>
      <c r="G57" s="189"/>
      <c r="H57" s="189"/>
      <c r="I57" s="189"/>
    </row>
    <row r="58" ht="15.75" customHeight="1" spans="1:9">
      <c r="A58" s="189" t="s">
        <v>113</v>
      </c>
      <c r="B58" s="189"/>
      <c r="C58" s="189"/>
      <c r="D58" s="189"/>
      <c r="E58" s="189"/>
      <c r="F58" s="189"/>
      <c r="G58" s="189"/>
      <c r="H58" s="189"/>
      <c r="I58" s="189" t="s">
        <v>74</v>
      </c>
    </row>
    <row r="59" ht="15.75" customHeight="1" spans="1:9">
      <c r="A59" s="187" t="s">
        <v>114</v>
      </c>
      <c r="B59" s="190" t="s">
        <v>115</v>
      </c>
      <c r="C59" s="190"/>
      <c r="D59" s="190"/>
      <c r="E59" s="190"/>
      <c r="F59" s="190"/>
      <c r="G59" s="190"/>
      <c r="H59" s="190"/>
      <c r="I59" s="212">
        <f>I35</f>
        <v>362.83</v>
      </c>
    </row>
    <row r="60" ht="15.75" customHeight="1" spans="1:14">
      <c r="A60" s="187" t="s">
        <v>116</v>
      </c>
      <c r="B60" s="190" t="s">
        <v>117</v>
      </c>
      <c r="C60" s="190"/>
      <c r="D60" s="190"/>
      <c r="E60" s="190"/>
      <c r="F60" s="190"/>
      <c r="G60" s="190"/>
      <c r="H60" s="190"/>
      <c r="I60" s="212">
        <f>I48</f>
        <v>851.24</v>
      </c>
      <c r="N60" s="217"/>
    </row>
    <row r="61" ht="15.75" customHeight="1" spans="1:9">
      <c r="A61" s="187" t="s">
        <v>118</v>
      </c>
      <c r="B61" s="190" t="s">
        <v>119</v>
      </c>
      <c r="C61" s="190"/>
      <c r="D61" s="190"/>
      <c r="E61" s="190"/>
      <c r="F61" s="190"/>
      <c r="G61" s="190"/>
      <c r="H61" s="190"/>
      <c r="I61" s="212">
        <f>I55</f>
        <v>647.11</v>
      </c>
    </row>
    <row r="62" ht="15.75" customHeight="1" spans="1:9">
      <c r="A62" s="189" t="s">
        <v>120</v>
      </c>
      <c r="B62" s="189"/>
      <c r="C62" s="189"/>
      <c r="D62" s="189"/>
      <c r="E62" s="189"/>
      <c r="F62" s="189"/>
      <c r="G62" s="189"/>
      <c r="H62" s="189"/>
      <c r="I62" s="211">
        <f>SUM(I59:I61)</f>
        <v>1861.18</v>
      </c>
    </row>
    <row r="63" ht="15.75" customHeight="1" spans="1:9">
      <c r="A63" s="206" t="s">
        <v>121</v>
      </c>
      <c r="B63" s="206"/>
      <c r="C63" s="206"/>
      <c r="D63" s="206"/>
      <c r="E63" s="206"/>
      <c r="F63" s="206"/>
      <c r="G63" s="202" t="s">
        <v>90</v>
      </c>
      <c r="H63" s="202"/>
      <c r="I63" s="213">
        <f>I29</f>
        <v>1775.96</v>
      </c>
    </row>
    <row r="64" ht="15.75" customHeight="1" spans="1:9">
      <c r="A64" s="206"/>
      <c r="B64" s="206"/>
      <c r="C64" s="206"/>
      <c r="D64" s="206"/>
      <c r="E64" s="206"/>
      <c r="F64" s="206"/>
      <c r="G64" s="202" t="s">
        <v>122</v>
      </c>
      <c r="H64" s="202"/>
      <c r="I64" s="213">
        <f>I62</f>
        <v>1861.18</v>
      </c>
    </row>
    <row r="65" ht="15.75" customHeight="1" spans="1:9">
      <c r="A65" s="206"/>
      <c r="B65" s="206"/>
      <c r="C65" s="206"/>
      <c r="D65" s="206"/>
      <c r="E65" s="206"/>
      <c r="F65" s="206"/>
      <c r="G65" s="203" t="s">
        <v>92</v>
      </c>
      <c r="H65" s="203"/>
      <c r="I65" s="214">
        <f>SUM(I63:I64)</f>
        <v>3637.14</v>
      </c>
    </row>
    <row r="66" ht="15.75" customHeight="1" spans="1:9">
      <c r="A66" s="189" t="s">
        <v>123</v>
      </c>
      <c r="B66" s="189"/>
      <c r="C66" s="189"/>
      <c r="D66" s="189"/>
      <c r="E66" s="189"/>
      <c r="F66" s="189"/>
      <c r="G66" s="189"/>
      <c r="H66" s="189"/>
      <c r="I66" s="189"/>
    </row>
    <row r="67" ht="15.75" customHeight="1" spans="1:9">
      <c r="A67" s="187">
        <v>3</v>
      </c>
      <c r="B67" s="189" t="s">
        <v>124</v>
      </c>
      <c r="C67" s="189"/>
      <c r="D67" s="189"/>
      <c r="E67" s="189"/>
      <c r="F67" s="189"/>
      <c r="G67" s="189"/>
      <c r="H67" s="189" t="s">
        <v>73</v>
      </c>
      <c r="I67" s="189" t="s">
        <v>74</v>
      </c>
    </row>
    <row r="68" ht="15.75" customHeight="1" spans="1:9">
      <c r="A68" s="187" t="s">
        <v>48</v>
      </c>
      <c r="B68" s="190" t="s">
        <v>125</v>
      </c>
      <c r="C68" s="190"/>
      <c r="D68" s="190"/>
      <c r="E68" s="190"/>
      <c r="F68" s="190"/>
      <c r="G68" s="190"/>
      <c r="H68" s="198">
        <f>ROUND(((1/12)*5%),4)</f>
        <v>0.0042</v>
      </c>
      <c r="I68" s="212">
        <f>ROUND(H68*$I$65,2)</f>
        <v>15.28</v>
      </c>
    </row>
    <row r="69" ht="15.75" customHeight="1" spans="1:12">
      <c r="A69" s="187" t="s">
        <v>50</v>
      </c>
      <c r="B69" s="190" t="s">
        <v>126</v>
      </c>
      <c r="C69" s="190"/>
      <c r="D69" s="190"/>
      <c r="E69" s="190"/>
      <c r="F69" s="190"/>
      <c r="G69" s="190"/>
      <c r="H69" s="198">
        <f>TRUNC(H68*H47,4)</f>
        <v>0.0003</v>
      </c>
      <c r="I69" s="212">
        <f>ROUND(H69*$I$65,2)</f>
        <v>1.09</v>
      </c>
      <c r="L69" s="233"/>
    </row>
    <row r="70" ht="15.75" customHeight="1" spans="1:9">
      <c r="A70" s="187" t="s">
        <v>53</v>
      </c>
      <c r="B70" s="190" t="s">
        <v>127</v>
      </c>
      <c r="C70" s="190"/>
      <c r="D70" s="190"/>
      <c r="E70" s="190"/>
      <c r="F70" s="190"/>
      <c r="G70" s="190"/>
      <c r="H70" s="198">
        <f>ROUND(((7/30)/12)*95%,4)</f>
        <v>0.0185</v>
      </c>
      <c r="I70" s="212">
        <f>ROUND(H70*$I$65,2)</f>
        <v>67.29</v>
      </c>
    </row>
    <row r="71" ht="15.75" customHeight="1" spans="1:12">
      <c r="A71" s="218" t="s">
        <v>56</v>
      </c>
      <c r="B71" s="219" t="s">
        <v>128</v>
      </c>
      <c r="C71" s="219"/>
      <c r="D71" s="219"/>
      <c r="E71" s="219"/>
      <c r="F71" s="219"/>
      <c r="G71" s="219"/>
      <c r="H71" s="198">
        <f>ROUND(H70*H48,4)</f>
        <v>0.0074</v>
      </c>
      <c r="I71" s="212">
        <f>ROUND(H71*$I$65,2)</f>
        <v>26.91</v>
      </c>
      <c r="L71" s="234"/>
    </row>
    <row r="72" ht="15.75" customHeight="1" spans="1:9">
      <c r="A72" s="187" t="s">
        <v>79</v>
      </c>
      <c r="B72" s="190" t="s">
        <v>129</v>
      </c>
      <c r="C72" s="190"/>
      <c r="D72" s="190"/>
      <c r="E72" s="190"/>
      <c r="F72" s="190"/>
      <c r="G72" s="190"/>
      <c r="H72" s="198">
        <v>0.04</v>
      </c>
      <c r="I72" s="212">
        <f>ROUND(H72*$I$65,2)</f>
        <v>145.49</v>
      </c>
    </row>
    <row r="73" ht="15.75" customHeight="1" spans="1:9">
      <c r="A73" s="189" t="s">
        <v>130</v>
      </c>
      <c r="B73" s="189"/>
      <c r="C73" s="189"/>
      <c r="D73" s="189"/>
      <c r="E73" s="189"/>
      <c r="F73" s="189"/>
      <c r="G73" s="189"/>
      <c r="H73" s="200">
        <f>SUM(H68:H72)</f>
        <v>0.0704</v>
      </c>
      <c r="I73" s="211">
        <f>SUM(I68:I72)</f>
        <v>256.06</v>
      </c>
    </row>
    <row r="74" ht="15.75" customHeight="1" spans="1:9">
      <c r="A74" s="220" t="s">
        <v>131</v>
      </c>
      <c r="B74" s="220"/>
      <c r="C74" s="220"/>
      <c r="D74" s="220"/>
      <c r="E74" s="220"/>
      <c r="F74" s="220"/>
      <c r="G74" s="202" t="s">
        <v>90</v>
      </c>
      <c r="H74" s="202"/>
      <c r="I74" s="213">
        <f>I29</f>
        <v>1775.96</v>
      </c>
    </row>
    <row r="75" ht="15.75" customHeight="1" spans="1:9">
      <c r="A75" s="220"/>
      <c r="B75" s="220"/>
      <c r="C75" s="220"/>
      <c r="D75" s="220"/>
      <c r="E75" s="220"/>
      <c r="F75" s="220"/>
      <c r="G75" s="202" t="s">
        <v>122</v>
      </c>
      <c r="H75" s="202"/>
      <c r="I75" s="213">
        <f>I62</f>
        <v>1861.18</v>
      </c>
    </row>
    <row r="76" ht="15.75" customHeight="1" spans="1:14">
      <c r="A76" s="220"/>
      <c r="B76" s="220"/>
      <c r="C76" s="220"/>
      <c r="D76" s="220"/>
      <c r="E76" s="220"/>
      <c r="F76" s="220"/>
      <c r="G76" s="202" t="s">
        <v>132</v>
      </c>
      <c r="H76" s="202"/>
      <c r="I76" s="213">
        <f>I73</f>
        <v>256.06</v>
      </c>
      <c r="N76" s="235"/>
    </row>
    <row r="77" ht="15.75" customHeight="1" spans="1:9">
      <c r="A77" s="220"/>
      <c r="B77" s="220"/>
      <c r="C77" s="220"/>
      <c r="D77" s="220"/>
      <c r="E77" s="220"/>
      <c r="F77" s="220"/>
      <c r="G77" s="203" t="s">
        <v>92</v>
      </c>
      <c r="H77" s="203"/>
      <c r="I77" s="214">
        <f>SUM(I74:I76)</f>
        <v>3893.2</v>
      </c>
    </row>
    <row r="78" ht="15.75" customHeight="1" spans="1:9">
      <c r="A78" s="189" t="s">
        <v>133</v>
      </c>
      <c r="B78" s="189"/>
      <c r="C78" s="189"/>
      <c r="D78" s="189"/>
      <c r="E78" s="189"/>
      <c r="F78" s="189"/>
      <c r="G78" s="189"/>
      <c r="H78" s="189"/>
      <c r="I78" s="189"/>
    </row>
    <row r="79" ht="15.75" customHeight="1" spans="1:9">
      <c r="A79" s="189" t="s">
        <v>134</v>
      </c>
      <c r="B79" s="189"/>
      <c r="C79" s="189"/>
      <c r="D79" s="189"/>
      <c r="E79" s="189"/>
      <c r="F79" s="189"/>
      <c r="G79" s="189"/>
      <c r="H79" s="189" t="s">
        <v>73</v>
      </c>
      <c r="I79" s="189" t="s">
        <v>74</v>
      </c>
    </row>
    <row r="80" ht="15.75" customHeight="1" spans="1:9">
      <c r="A80" s="187" t="s">
        <v>48</v>
      </c>
      <c r="B80" s="190" t="s">
        <v>135</v>
      </c>
      <c r="C80" s="190"/>
      <c r="D80" s="190"/>
      <c r="E80" s="190"/>
      <c r="F80" s="190"/>
      <c r="G80" s="190"/>
      <c r="H80" s="198">
        <f>ROUND(((1+1/3)/12)/12,4)</f>
        <v>0.0093</v>
      </c>
      <c r="I80" s="212">
        <f t="shared" ref="I80:I85" si="1">ROUND(H80*$I$77,2)</f>
        <v>36.21</v>
      </c>
    </row>
    <row r="81" ht="15.75" customHeight="1" spans="1:12">
      <c r="A81" s="187" t="s">
        <v>50</v>
      </c>
      <c r="B81" s="190" t="s">
        <v>136</v>
      </c>
      <c r="C81" s="190"/>
      <c r="D81" s="190"/>
      <c r="E81" s="190"/>
      <c r="F81" s="190"/>
      <c r="G81" s="190"/>
      <c r="H81" s="198">
        <f>ROUND((2/30)/12,4)</f>
        <v>0.0056</v>
      </c>
      <c r="I81" s="212">
        <f t="shared" si="1"/>
        <v>21.8</v>
      </c>
      <c r="L81" s="235"/>
    </row>
    <row r="82" ht="15.75" customHeight="1" spans="1:11">
      <c r="A82" s="187" t="s">
        <v>53</v>
      </c>
      <c r="B82" s="190" t="s">
        <v>137</v>
      </c>
      <c r="C82" s="190"/>
      <c r="D82" s="190"/>
      <c r="E82" s="190"/>
      <c r="F82" s="190"/>
      <c r="G82" s="190"/>
      <c r="H82" s="198">
        <f>ROUND(((5/30)/12)*2%,4)</f>
        <v>0.0003</v>
      </c>
      <c r="I82" s="212">
        <f t="shared" si="1"/>
        <v>1.17</v>
      </c>
      <c r="K82" s="235"/>
    </row>
    <row r="83" ht="15.75" customHeight="1" spans="1:9">
      <c r="A83" s="187" t="s">
        <v>56</v>
      </c>
      <c r="B83" s="190" t="s">
        <v>138</v>
      </c>
      <c r="C83" s="190"/>
      <c r="D83" s="190"/>
      <c r="E83" s="190"/>
      <c r="F83" s="190"/>
      <c r="G83" s="190"/>
      <c r="H83" s="198">
        <f>ROUND(((15/30)/12)*8%,4)</f>
        <v>0.0033</v>
      </c>
      <c r="I83" s="212">
        <f t="shared" si="1"/>
        <v>12.85</v>
      </c>
    </row>
    <row r="84" ht="15.75" customHeight="1" spans="1:9">
      <c r="A84" s="187" t="s">
        <v>79</v>
      </c>
      <c r="B84" s="190" t="s">
        <v>139</v>
      </c>
      <c r="C84" s="190"/>
      <c r="D84" s="190"/>
      <c r="E84" s="190"/>
      <c r="F84" s="190"/>
      <c r="G84" s="190"/>
      <c r="H84" s="198">
        <f>ROUND(((1+1/3)/12*4/12)*2%,4)</f>
        <v>0.0007</v>
      </c>
      <c r="I84" s="212">
        <f t="shared" si="1"/>
        <v>2.73</v>
      </c>
    </row>
    <row r="85" ht="15.75" customHeight="1" spans="1:9">
      <c r="A85" s="187" t="s">
        <v>81</v>
      </c>
      <c r="B85" s="190" t="s">
        <v>140</v>
      </c>
      <c r="C85" s="190"/>
      <c r="D85" s="190"/>
      <c r="E85" s="190"/>
      <c r="F85" s="190"/>
      <c r="G85" s="190"/>
      <c r="H85" s="198">
        <v>0</v>
      </c>
      <c r="I85" s="212">
        <f t="shared" si="1"/>
        <v>0</v>
      </c>
    </row>
    <row r="86" ht="15.75" customHeight="1" spans="1:9">
      <c r="A86" s="189" t="s">
        <v>141</v>
      </c>
      <c r="B86" s="189"/>
      <c r="C86" s="189"/>
      <c r="D86" s="189"/>
      <c r="E86" s="189"/>
      <c r="F86" s="189"/>
      <c r="G86" s="189"/>
      <c r="H86" s="200">
        <f>SUM(H80:H85)</f>
        <v>0.0192</v>
      </c>
      <c r="I86" s="211">
        <f>SUM(I80:I85)</f>
        <v>74.76</v>
      </c>
    </row>
    <row r="87" ht="15.75" customHeight="1" spans="1:9">
      <c r="A87" s="204"/>
      <c r="B87" s="204"/>
      <c r="C87" s="204"/>
      <c r="D87" s="204"/>
      <c r="E87" s="204"/>
      <c r="F87" s="204"/>
      <c r="G87" s="204"/>
      <c r="H87" s="204"/>
      <c r="I87" s="204"/>
    </row>
    <row r="88" ht="15.75" customHeight="1" spans="1:9">
      <c r="A88" s="189" t="s">
        <v>142</v>
      </c>
      <c r="B88" s="189"/>
      <c r="C88" s="189"/>
      <c r="D88" s="189"/>
      <c r="E88" s="189"/>
      <c r="F88" s="189"/>
      <c r="G88" s="189"/>
      <c r="H88" s="189" t="s">
        <v>73</v>
      </c>
      <c r="I88" s="189" t="s">
        <v>74</v>
      </c>
    </row>
    <row r="89" ht="15.75" customHeight="1" spans="1:9">
      <c r="A89" s="187" t="s">
        <v>48</v>
      </c>
      <c r="B89" s="190" t="s">
        <v>143</v>
      </c>
      <c r="C89" s="190"/>
      <c r="D89" s="190"/>
      <c r="E89" s="190"/>
      <c r="F89" s="190"/>
      <c r="G89" s="190"/>
      <c r="H89" s="198">
        <v>0</v>
      </c>
      <c r="I89" s="212">
        <f>I29*H89</f>
        <v>0</v>
      </c>
    </row>
    <row r="90" ht="15.75" customHeight="1" spans="1:9">
      <c r="A90" s="189" t="s">
        <v>144</v>
      </c>
      <c r="B90" s="189"/>
      <c r="C90" s="189"/>
      <c r="D90" s="189"/>
      <c r="E90" s="189"/>
      <c r="F90" s="189"/>
      <c r="G90" s="189"/>
      <c r="H90" s="200">
        <f>H89</f>
        <v>0</v>
      </c>
      <c r="I90" s="211">
        <f>I89</f>
        <v>0</v>
      </c>
    </row>
    <row r="91" ht="15.75" customHeight="1" spans="1:9">
      <c r="A91" s="204"/>
      <c r="B91" s="204"/>
      <c r="C91" s="204"/>
      <c r="D91" s="204"/>
      <c r="E91" s="204"/>
      <c r="F91" s="204"/>
      <c r="G91" s="204"/>
      <c r="H91" s="204"/>
      <c r="I91" s="204"/>
    </row>
    <row r="92" ht="15.75" customHeight="1" spans="1:9">
      <c r="A92" s="189" t="s">
        <v>145</v>
      </c>
      <c r="B92" s="189"/>
      <c r="C92" s="189"/>
      <c r="D92" s="189"/>
      <c r="E92" s="189"/>
      <c r="F92" s="189"/>
      <c r="G92" s="189"/>
      <c r="H92" s="189"/>
      <c r="I92" s="189"/>
    </row>
    <row r="93" ht="15.75" customHeight="1" spans="1:9">
      <c r="A93" s="189" t="s">
        <v>146</v>
      </c>
      <c r="B93" s="189"/>
      <c r="C93" s="189"/>
      <c r="D93" s="189"/>
      <c r="E93" s="189"/>
      <c r="F93" s="189"/>
      <c r="G93" s="189"/>
      <c r="H93" s="189"/>
      <c r="I93" s="189" t="s">
        <v>74</v>
      </c>
    </row>
    <row r="94" ht="15.75" customHeight="1" spans="1:9">
      <c r="A94" s="187" t="s">
        <v>147</v>
      </c>
      <c r="B94" s="190" t="s">
        <v>148</v>
      </c>
      <c r="C94" s="190"/>
      <c r="D94" s="190"/>
      <c r="E94" s="190"/>
      <c r="F94" s="190"/>
      <c r="G94" s="190"/>
      <c r="H94" s="190"/>
      <c r="I94" s="212">
        <f>I86</f>
        <v>74.76</v>
      </c>
    </row>
    <row r="95" ht="15.75" customHeight="1" spans="1:9">
      <c r="A95" s="187" t="s">
        <v>149</v>
      </c>
      <c r="B95" s="190" t="s">
        <v>150</v>
      </c>
      <c r="C95" s="190"/>
      <c r="D95" s="190"/>
      <c r="E95" s="190"/>
      <c r="F95" s="190"/>
      <c r="G95" s="190"/>
      <c r="H95" s="190"/>
      <c r="I95" s="212">
        <f>I90</f>
        <v>0</v>
      </c>
    </row>
    <row r="96" ht="15.75" customHeight="1" spans="1:9">
      <c r="A96" s="189" t="s">
        <v>151</v>
      </c>
      <c r="B96" s="189"/>
      <c r="C96" s="189"/>
      <c r="D96" s="189"/>
      <c r="E96" s="189"/>
      <c r="F96" s="189"/>
      <c r="G96" s="189"/>
      <c r="H96" s="189"/>
      <c r="I96" s="211">
        <f>SUM(I94:I95)</f>
        <v>74.76</v>
      </c>
    </row>
    <row r="97" ht="15.75" customHeight="1" spans="1:9">
      <c r="A97" s="204"/>
      <c r="B97" s="204"/>
      <c r="C97" s="204"/>
      <c r="D97" s="204"/>
      <c r="E97" s="204"/>
      <c r="F97" s="204"/>
      <c r="G97" s="204"/>
      <c r="H97" s="204"/>
      <c r="I97" s="204"/>
    </row>
    <row r="98" ht="15.75" customHeight="1" spans="1:9">
      <c r="A98" s="189" t="s">
        <v>152</v>
      </c>
      <c r="B98" s="189"/>
      <c r="C98" s="189"/>
      <c r="D98" s="189"/>
      <c r="E98" s="189"/>
      <c r="F98" s="189"/>
      <c r="G98" s="189"/>
      <c r="H98" s="189"/>
      <c r="I98" s="189"/>
    </row>
    <row r="99" ht="15.75" customHeight="1" spans="1:9">
      <c r="A99" s="189">
        <v>5</v>
      </c>
      <c r="B99" s="189" t="s">
        <v>153</v>
      </c>
      <c r="C99" s="189"/>
      <c r="D99" s="189"/>
      <c r="E99" s="189"/>
      <c r="F99" s="189"/>
      <c r="G99" s="189"/>
      <c r="H99" s="189"/>
      <c r="I99" s="189" t="s">
        <v>74</v>
      </c>
    </row>
    <row r="100" ht="15.75" customHeight="1" spans="1:9">
      <c r="A100" s="221" t="s">
        <v>48</v>
      </c>
      <c r="B100" s="196" t="s">
        <v>154</v>
      </c>
      <c r="C100" s="196"/>
      <c r="D100" s="196"/>
      <c r="E100" s="196"/>
      <c r="F100" s="196"/>
      <c r="G100" s="196"/>
      <c r="H100" s="222" t="s">
        <v>108</v>
      </c>
      <c r="I100" s="212">
        <v>0</v>
      </c>
    </row>
    <row r="101" ht="15.75" customHeight="1" spans="1:9">
      <c r="A101" s="221" t="s">
        <v>50</v>
      </c>
      <c r="B101" s="196" t="s">
        <v>155</v>
      </c>
      <c r="C101" s="196"/>
      <c r="D101" s="196"/>
      <c r="E101" s="196"/>
      <c r="F101" s="196"/>
      <c r="G101" s="196"/>
      <c r="H101" s="222" t="s">
        <v>108</v>
      </c>
      <c r="I101" s="236">
        <v>0</v>
      </c>
    </row>
    <row r="102" ht="15.75" customHeight="1" spans="1:9">
      <c r="A102" s="221" t="s">
        <v>53</v>
      </c>
      <c r="B102" s="196" t="s">
        <v>156</v>
      </c>
      <c r="C102" s="196"/>
      <c r="D102" s="196"/>
      <c r="E102" s="196"/>
      <c r="F102" s="196"/>
      <c r="G102" s="196"/>
      <c r="H102" s="222" t="s">
        <v>108</v>
      </c>
      <c r="I102" s="236">
        <f>UNIFORMES!K95</f>
        <v>127.323333333333</v>
      </c>
    </row>
    <row r="103" ht="15.75" customHeight="1" spans="1:9">
      <c r="A103" s="221" t="s">
        <v>56</v>
      </c>
      <c r="B103" s="196" t="s">
        <v>157</v>
      </c>
      <c r="C103" s="196"/>
      <c r="D103" s="196"/>
      <c r="E103" s="196"/>
      <c r="F103" s="196"/>
      <c r="G103" s="196"/>
      <c r="H103" s="223" t="s">
        <v>108</v>
      </c>
      <c r="I103" s="212">
        <f>'G2-FERRAMENTAS E EQUIPAMENTOS'!Y9</f>
        <v>0.7</v>
      </c>
    </row>
    <row r="104" ht="15.75" customHeight="1" spans="1:9">
      <c r="A104" s="189" t="s">
        <v>158</v>
      </c>
      <c r="B104" s="189"/>
      <c r="C104" s="189"/>
      <c r="D104" s="189"/>
      <c r="E104" s="189"/>
      <c r="F104" s="189"/>
      <c r="G104" s="189"/>
      <c r="H104" s="200" t="s">
        <v>108</v>
      </c>
      <c r="I104" s="211">
        <f>SUM(I100:I103)</f>
        <v>128.023333333333</v>
      </c>
    </row>
    <row r="105" ht="15.75" customHeight="1" spans="1:9">
      <c r="A105" s="220" t="s">
        <v>159</v>
      </c>
      <c r="B105" s="220"/>
      <c r="C105" s="220"/>
      <c r="D105" s="220"/>
      <c r="E105" s="220"/>
      <c r="F105" s="220"/>
      <c r="G105" s="202" t="s">
        <v>90</v>
      </c>
      <c r="H105" s="202"/>
      <c r="I105" s="213">
        <f>I29</f>
        <v>1775.96</v>
      </c>
    </row>
    <row r="106" ht="15.75" customHeight="1" spans="1:9">
      <c r="A106" s="220"/>
      <c r="B106" s="220"/>
      <c r="C106" s="220"/>
      <c r="D106" s="220"/>
      <c r="E106" s="220"/>
      <c r="F106" s="220"/>
      <c r="G106" s="202" t="s">
        <v>122</v>
      </c>
      <c r="H106" s="202"/>
      <c r="I106" s="213">
        <f>I62</f>
        <v>1861.18</v>
      </c>
    </row>
    <row r="107" ht="15.75" customHeight="1" spans="1:9">
      <c r="A107" s="220"/>
      <c r="B107" s="220"/>
      <c r="C107" s="220"/>
      <c r="D107" s="220"/>
      <c r="E107" s="220"/>
      <c r="F107" s="220"/>
      <c r="G107" s="202" t="s">
        <v>132</v>
      </c>
      <c r="H107" s="202"/>
      <c r="I107" s="213">
        <f>I73</f>
        <v>256.06</v>
      </c>
    </row>
    <row r="108" ht="15.75" customHeight="1" spans="1:9">
      <c r="A108" s="220"/>
      <c r="B108" s="220"/>
      <c r="C108" s="220"/>
      <c r="D108" s="220"/>
      <c r="E108" s="220"/>
      <c r="F108" s="220"/>
      <c r="G108" s="202" t="s">
        <v>160</v>
      </c>
      <c r="H108" s="202"/>
      <c r="I108" s="213">
        <f>I96</f>
        <v>74.76</v>
      </c>
    </row>
    <row r="109" ht="15.75" customHeight="1" spans="1:9">
      <c r="A109" s="220"/>
      <c r="B109" s="220"/>
      <c r="C109" s="220"/>
      <c r="D109" s="220"/>
      <c r="E109" s="220"/>
      <c r="F109" s="220"/>
      <c r="G109" s="202" t="s">
        <v>161</v>
      </c>
      <c r="H109" s="202"/>
      <c r="I109" s="213">
        <f>I104</f>
        <v>128.023333333333</v>
      </c>
    </row>
    <row r="110" ht="15.75" customHeight="1" spans="1:9">
      <c r="A110" s="220"/>
      <c r="B110" s="220"/>
      <c r="C110" s="220"/>
      <c r="D110" s="220"/>
      <c r="E110" s="220"/>
      <c r="F110" s="220"/>
      <c r="G110" s="203" t="s">
        <v>92</v>
      </c>
      <c r="H110" s="203"/>
      <c r="I110" s="214">
        <f>SUM(I105:I109)</f>
        <v>4095.98333333333</v>
      </c>
    </row>
    <row r="111" ht="15.75" customHeight="1" spans="1:9">
      <c r="A111" s="189" t="s">
        <v>162</v>
      </c>
      <c r="B111" s="189"/>
      <c r="C111" s="189"/>
      <c r="D111" s="189"/>
      <c r="E111" s="189"/>
      <c r="F111" s="189"/>
      <c r="G111" s="189"/>
      <c r="H111" s="189"/>
      <c r="I111" s="189"/>
    </row>
    <row r="112" ht="15.75" customHeight="1" spans="1:9">
      <c r="A112" s="189">
        <v>6</v>
      </c>
      <c r="B112" s="189" t="s">
        <v>163</v>
      </c>
      <c r="C112" s="189"/>
      <c r="D112" s="189"/>
      <c r="E112" s="189"/>
      <c r="F112" s="189"/>
      <c r="G112" s="189"/>
      <c r="H112" s="189" t="s">
        <v>73</v>
      </c>
      <c r="I112" s="189" t="s">
        <v>74</v>
      </c>
    </row>
    <row r="113" ht="15.75" customHeight="1" spans="1:9">
      <c r="A113" s="187" t="s">
        <v>48</v>
      </c>
      <c r="B113" s="190" t="s">
        <v>164</v>
      </c>
      <c r="C113" s="190"/>
      <c r="D113" s="190"/>
      <c r="E113" s="190"/>
      <c r="F113" s="190"/>
      <c r="G113" s="190"/>
      <c r="H113" s="224">
        <v>0.05</v>
      </c>
      <c r="I113" s="212">
        <f>ROUND(H113*I110,2)</f>
        <v>204.8</v>
      </c>
    </row>
    <row r="114" ht="15.75" customHeight="1" spans="1:9">
      <c r="A114" s="187" t="s">
        <v>50</v>
      </c>
      <c r="B114" s="190" t="s">
        <v>165</v>
      </c>
      <c r="C114" s="190"/>
      <c r="D114" s="190"/>
      <c r="E114" s="190"/>
      <c r="F114" s="190"/>
      <c r="G114" s="190"/>
      <c r="H114" s="224">
        <v>0.1</v>
      </c>
      <c r="I114" s="212">
        <f>ROUND(H114*(I110+I113),2)</f>
        <v>430.08</v>
      </c>
    </row>
    <row r="115" ht="15.75" customHeight="1" spans="1:9">
      <c r="A115" s="187" t="s">
        <v>53</v>
      </c>
      <c r="B115" s="225" t="s">
        <v>166</v>
      </c>
      <c r="C115" s="225"/>
      <c r="D115" s="225"/>
      <c r="E115" s="225"/>
      <c r="F115" s="225"/>
      <c r="G115" s="225"/>
      <c r="H115" s="198"/>
      <c r="I115" s="237"/>
    </row>
    <row r="116" ht="15.75" customHeight="1" spans="1:9">
      <c r="A116" s="187" t="s">
        <v>167</v>
      </c>
      <c r="B116" s="190" t="s">
        <v>168</v>
      </c>
      <c r="C116" s="190"/>
      <c r="D116" s="190"/>
      <c r="E116" s="190"/>
      <c r="F116" s="190"/>
      <c r="G116" s="190"/>
      <c r="H116" s="224">
        <v>0.0165</v>
      </c>
      <c r="I116" s="212">
        <f>ROUND($I$126*H116,2)</f>
        <v>91.03</v>
      </c>
    </row>
    <row r="117" ht="15.75" customHeight="1" spans="1:9">
      <c r="A117" s="187" t="s">
        <v>169</v>
      </c>
      <c r="B117" s="190" t="s">
        <v>170</v>
      </c>
      <c r="C117" s="190"/>
      <c r="D117" s="190"/>
      <c r="E117" s="190"/>
      <c r="F117" s="190"/>
      <c r="G117" s="190"/>
      <c r="H117" s="224">
        <v>0.076</v>
      </c>
      <c r="I117" s="212">
        <f>ROUND($I$126*H117,2)</f>
        <v>419.3</v>
      </c>
    </row>
    <row r="118" ht="15.75" customHeight="1" spans="1:9">
      <c r="A118" s="187" t="s">
        <v>171</v>
      </c>
      <c r="B118" s="190" t="s">
        <v>172</v>
      </c>
      <c r="C118" s="190"/>
      <c r="D118" s="190"/>
      <c r="E118" s="190"/>
      <c r="F118" s="190"/>
      <c r="G118" s="190"/>
      <c r="H118" s="224">
        <v>0.05</v>
      </c>
      <c r="I118" s="212">
        <f>ROUND($I$126*H118,2)</f>
        <v>275.85</v>
      </c>
    </row>
    <row r="119" ht="15.75" customHeight="1" spans="1:9">
      <c r="A119" s="189" t="s">
        <v>173</v>
      </c>
      <c r="B119" s="189"/>
      <c r="C119" s="189"/>
      <c r="D119" s="189"/>
      <c r="E119" s="189"/>
      <c r="F119" s="189"/>
      <c r="G119" s="189"/>
      <c r="H119" s="226">
        <f>SUM(H113:H118)</f>
        <v>0.2925</v>
      </c>
      <c r="I119" s="211">
        <f>SUM(I113:I118)</f>
        <v>1421.06</v>
      </c>
    </row>
    <row r="120" ht="15.75" customHeight="1" spans="1:9">
      <c r="A120" s="227"/>
      <c r="B120" s="228"/>
      <c r="C120" s="228"/>
      <c r="D120" s="228"/>
      <c r="E120" s="228"/>
      <c r="F120" s="228"/>
      <c r="G120" s="228"/>
      <c r="H120" s="228"/>
      <c r="I120" s="228"/>
    </row>
    <row r="121" ht="15.75" customHeight="1" spans="1:9">
      <c r="A121" s="229" t="s">
        <v>174</v>
      </c>
      <c r="B121" s="230" t="s">
        <v>175</v>
      </c>
      <c r="C121" s="230"/>
      <c r="D121" s="230"/>
      <c r="E121" s="230"/>
      <c r="F121" s="230"/>
      <c r="G121" s="230"/>
      <c r="H121" s="231">
        <f>SUM(H116+H117+H118)</f>
        <v>0.1425</v>
      </c>
      <c r="I121" s="238"/>
    </row>
    <row r="122" ht="15.75" customHeight="1" spans="1:9">
      <c r="A122" s="229"/>
      <c r="B122" s="230">
        <v>100</v>
      </c>
      <c r="C122" s="230"/>
      <c r="D122" s="230"/>
      <c r="E122" s="230"/>
      <c r="F122" s="230"/>
      <c r="G122" s="230"/>
      <c r="H122" s="231"/>
      <c r="I122" s="238"/>
    </row>
    <row r="123" ht="15.75" customHeight="1" spans="1:9">
      <c r="A123" s="232"/>
      <c r="B123" s="230"/>
      <c r="C123" s="230"/>
      <c r="D123" s="230"/>
      <c r="E123" s="230"/>
      <c r="F123" s="230"/>
      <c r="G123" s="230"/>
      <c r="H123" s="231"/>
      <c r="I123" s="238"/>
    </row>
    <row r="124" ht="15.75" customHeight="1" spans="1:9">
      <c r="A124" s="229" t="s">
        <v>176</v>
      </c>
      <c r="B124" s="230" t="s">
        <v>177</v>
      </c>
      <c r="C124" s="230"/>
      <c r="D124" s="230"/>
      <c r="E124" s="230"/>
      <c r="F124" s="230"/>
      <c r="G124" s="230"/>
      <c r="H124" s="231"/>
      <c r="I124" s="238">
        <f>I110+I113+I114</f>
        <v>4730.86333333333</v>
      </c>
    </row>
    <row r="125" ht="15.75" customHeight="1" spans="1:9">
      <c r="A125" s="229"/>
      <c r="B125" s="230"/>
      <c r="C125" s="230"/>
      <c r="D125" s="230"/>
      <c r="E125" s="230"/>
      <c r="F125" s="230"/>
      <c r="G125" s="230"/>
      <c r="H125" s="231"/>
      <c r="I125" s="238"/>
    </row>
    <row r="126" ht="15.75" customHeight="1" spans="1:9">
      <c r="A126" s="229" t="s">
        <v>178</v>
      </c>
      <c r="B126" s="230" t="s">
        <v>179</v>
      </c>
      <c r="C126" s="230"/>
      <c r="D126" s="230"/>
      <c r="E126" s="230"/>
      <c r="F126" s="230"/>
      <c r="G126" s="230"/>
      <c r="H126" s="231"/>
      <c r="I126" s="238">
        <f>ROUND(I124/(1-H121),2)</f>
        <v>5517.04</v>
      </c>
    </row>
    <row r="127" ht="15.75" customHeight="1" spans="1:9">
      <c r="A127" s="229"/>
      <c r="B127" s="230"/>
      <c r="C127" s="230"/>
      <c r="D127" s="230"/>
      <c r="E127" s="230"/>
      <c r="F127" s="230"/>
      <c r="G127" s="230"/>
      <c r="H127" s="231"/>
      <c r="I127" s="238"/>
    </row>
    <row r="128" ht="15.75" customHeight="1" spans="1:9">
      <c r="A128" s="229"/>
      <c r="B128" s="230" t="s">
        <v>180</v>
      </c>
      <c r="C128" s="230"/>
      <c r="D128" s="230"/>
      <c r="E128" s="230"/>
      <c r="F128" s="230"/>
      <c r="G128" s="230"/>
      <c r="H128" s="231"/>
      <c r="I128" s="238">
        <f>I126-I124</f>
        <v>786.176666666666</v>
      </c>
    </row>
    <row r="129" ht="15.75" customHeight="1" spans="1:9">
      <c r="A129" s="227"/>
      <c r="B129" s="239"/>
      <c r="C129" s="239"/>
      <c r="D129" s="239"/>
      <c r="E129" s="239"/>
      <c r="F129" s="239"/>
      <c r="G129" s="239"/>
      <c r="H129" s="239"/>
      <c r="I129" s="240"/>
    </row>
    <row r="130" ht="15.75" customHeight="1" spans="1:9">
      <c r="A130" s="189" t="s">
        <v>181</v>
      </c>
      <c r="B130" s="189"/>
      <c r="C130" s="189"/>
      <c r="D130" s="189"/>
      <c r="E130" s="189"/>
      <c r="F130" s="189"/>
      <c r="G130" s="189"/>
      <c r="H130" s="189"/>
      <c r="I130" s="189"/>
    </row>
    <row r="131" ht="15.75" customHeight="1" spans="1:9">
      <c r="A131" s="189" t="s">
        <v>182</v>
      </c>
      <c r="B131" s="189"/>
      <c r="C131" s="189"/>
      <c r="D131" s="189"/>
      <c r="E131" s="189"/>
      <c r="F131" s="189"/>
      <c r="G131" s="189"/>
      <c r="H131" s="189"/>
      <c r="I131" s="189" t="s">
        <v>74</v>
      </c>
    </row>
    <row r="132" ht="15.75" customHeight="1" spans="1:9">
      <c r="A132" s="188" t="s">
        <v>48</v>
      </c>
      <c r="B132" s="190" t="str">
        <f>A21</f>
        <v>MÓDULO 1 - COMPOSIÇÃO DA REMUNERAÇÃO</v>
      </c>
      <c r="C132" s="190"/>
      <c r="D132" s="190"/>
      <c r="E132" s="190"/>
      <c r="F132" s="190"/>
      <c r="G132" s="190"/>
      <c r="H132" s="190"/>
      <c r="I132" s="241">
        <f>I29</f>
        <v>1775.96</v>
      </c>
    </row>
    <row r="133" ht="15.75" customHeight="1" spans="1:9">
      <c r="A133" s="188" t="s">
        <v>50</v>
      </c>
      <c r="B133" s="190" t="str">
        <f>A31</f>
        <v>MÓDULO 2 – ENCARGOS E BENEFÍCIOS ANUAIS, MENSAIS E DIÁRIOS</v>
      </c>
      <c r="C133" s="190"/>
      <c r="D133" s="190"/>
      <c r="E133" s="190"/>
      <c r="F133" s="190"/>
      <c r="G133" s="190"/>
      <c r="H133" s="190"/>
      <c r="I133" s="241">
        <f>I62</f>
        <v>1861.18</v>
      </c>
    </row>
    <row r="134" ht="15.75" customHeight="1" spans="1:9">
      <c r="A134" s="188" t="s">
        <v>53</v>
      </c>
      <c r="B134" s="190" t="str">
        <f>A66</f>
        <v>MÓDULO 3 – PROVISÃO PARA RESCISÃO</v>
      </c>
      <c r="C134" s="190"/>
      <c r="D134" s="190"/>
      <c r="E134" s="190"/>
      <c r="F134" s="190"/>
      <c r="G134" s="190"/>
      <c r="H134" s="190"/>
      <c r="I134" s="241">
        <f>I73</f>
        <v>256.06</v>
      </c>
    </row>
    <row r="135" ht="15.75" customHeight="1" spans="1:9">
      <c r="A135" s="188" t="s">
        <v>56</v>
      </c>
      <c r="B135" s="190" t="str">
        <f>A78</f>
        <v>MÓDULO 4 – CUSTO DE REPOSIÇÃO DO PROFISSIONAL AUSENTE</v>
      </c>
      <c r="C135" s="190"/>
      <c r="D135" s="190"/>
      <c r="E135" s="190"/>
      <c r="F135" s="190"/>
      <c r="G135" s="190"/>
      <c r="H135" s="190"/>
      <c r="I135" s="241">
        <f>I96</f>
        <v>74.76</v>
      </c>
    </row>
    <row r="136" ht="15.75" customHeight="1" spans="1:9">
      <c r="A136" s="188" t="s">
        <v>79</v>
      </c>
      <c r="B136" s="190" t="str">
        <f>A98</f>
        <v>MÓDULO 5 – INSUMOS DIVERSOS</v>
      </c>
      <c r="C136" s="190"/>
      <c r="D136" s="190"/>
      <c r="E136" s="190"/>
      <c r="F136" s="190"/>
      <c r="G136" s="190"/>
      <c r="H136" s="190"/>
      <c r="I136" s="241">
        <f>I104</f>
        <v>128.023333333333</v>
      </c>
    </row>
    <row r="137" ht="15.75" customHeight="1" spans="1:9">
      <c r="A137" s="189" t="s">
        <v>183</v>
      </c>
      <c r="B137" s="189"/>
      <c r="C137" s="189"/>
      <c r="D137" s="189"/>
      <c r="E137" s="189"/>
      <c r="F137" s="189"/>
      <c r="G137" s="189"/>
      <c r="H137" s="189"/>
      <c r="I137" s="211">
        <f>SUM(I132:I136)</f>
        <v>4095.98333333333</v>
      </c>
    </row>
    <row r="138" ht="15.75" customHeight="1" spans="1:9">
      <c r="A138" s="188" t="s">
        <v>81</v>
      </c>
      <c r="B138" s="190" t="str">
        <f>A111</f>
        <v>MÓDULO 6 – CUSTOS INDIRETOS, TRIBUTOS E LUCRO</v>
      </c>
      <c r="C138" s="190"/>
      <c r="D138" s="190"/>
      <c r="E138" s="190"/>
      <c r="F138" s="190"/>
      <c r="G138" s="190"/>
      <c r="H138" s="190"/>
      <c r="I138" s="241">
        <f>I119</f>
        <v>1421.06</v>
      </c>
    </row>
    <row r="139" ht="15.75" customHeight="1" spans="1:9">
      <c r="A139" s="189" t="s">
        <v>184</v>
      </c>
      <c r="B139" s="189"/>
      <c r="C139" s="189"/>
      <c r="D139" s="189"/>
      <c r="E139" s="189"/>
      <c r="F139" s="189"/>
      <c r="G139" s="189"/>
      <c r="H139" s="189"/>
      <c r="I139" s="211">
        <f>SUM(I137:I138)</f>
        <v>5517.04333333333</v>
      </c>
    </row>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144">
    <mergeCell ref="A1:I1"/>
    <mergeCell ref="A2:I2"/>
    <mergeCell ref="A3:G3"/>
    <mergeCell ref="H3:I3"/>
    <mergeCell ref="A4:I4"/>
    <mergeCell ref="A5:I5"/>
    <mergeCell ref="B6:H6"/>
    <mergeCell ref="B7:H7"/>
    <mergeCell ref="B8:H8"/>
    <mergeCell ref="B9:H9"/>
    <mergeCell ref="A10:I10"/>
    <mergeCell ref="A11:I11"/>
    <mergeCell ref="A12:B12"/>
    <mergeCell ref="C12:D12"/>
    <mergeCell ref="E12:I12"/>
    <mergeCell ref="A13:B13"/>
    <mergeCell ref="C13:D13"/>
    <mergeCell ref="E13:I13"/>
    <mergeCell ref="A14:I14"/>
    <mergeCell ref="B15:H15"/>
    <mergeCell ref="B16:H16"/>
    <mergeCell ref="B17:H17"/>
    <mergeCell ref="B18:H18"/>
    <mergeCell ref="B19:H19"/>
    <mergeCell ref="A20:I20"/>
    <mergeCell ref="A21:I21"/>
    <mergeCell ref="B22:G22"/>
    <mergeCell ref="B23:G23"/>
    <mergeCell ref="B24:G24"/>
    <mergeCell ref="B25:G25"/>
    <mergeCell ref="B26:G26"/>
    <mergeCell ref="B27:G27"/>
    <mergeCell ref="B28:G28"/>
    <mergeCell ref="A29:H29"/>
    <mergeCell ref="A30:I30"/>
    <mergeCell ref="A31:I31"/>
    <mergeCell ref="A32:G32"/>
    <mergeCell ref="B33:G33"/>
    <mergeCell ref="B34:G34"/>
    <mergeCell ref="A35:G35"/>
    <mergeCell ref="G36:H36"/>
    <mergeCell ref="G37:H37"/>
    <mergeCell ref="G38:H38"/>
    <mergeCell ref="A39:G39"/>
    <mergeCell ref="B40:G40"/>
    <mergeCell ref="B41:G41"/>
    <mergeCell ref="B42:G42"/>
    <mergeCell ref="B43:G43"/>
    <mergeCell ref="B44:G44"/>
    <mergeCell ref="B45:G45"/>
    <mergeCell ref="B46:G46"/>
    <mergeCell ref="B47:G47"/>
    <mergeCell ref="A48:G48"/>
    <mergeCell ref="A49:I49"/>
    <mergeCell ref="A50:G50"/>
    <mergeCell ref="B51:G51"/>
    <mergeCell ref="B52:G52"/>
    <mergeCell ref="B53:G53"/>
    <mergeCell ref="B54:G54"/>
    <mergeCell ref="A55:H55"/>
    <mergeCell ref="A56:I56"/>
    <mergeCell ref="A57:I57"/>
    <mergeCell ref="A58:H58"/>
    <mergeCell ref="B59:H59"/>
    <mergeCell ref="B60:H60"/>
    <mergeCell ref="B61:H61"/>
    <mergeCell ref="A62:H62"/>
    <mergeCell ref="G63:H63"/>
    <mergeCell ref="G64:H64"/>
    <mergeCell ref="G65:H65"/>
    <mergeCell ref="A66:I66"/>
    <mergeCell ref="B67:G67"/>
    <mergeCell ref="B68:G68"/>
    <mergeCell ref="B69:G69"/>
    <mergeCell ref="B70:G70"/>
    <mergeCell ref="B71:G71"/>
    <mergeCell ref="B72:G72"/>
    <mergeCell ref="A73:G73"/>
    <mergeCell ref="G74:H74"/>
    <mergeCell ref="G75:H75"/>
    <mergeCell ref="G76:H76"/>
    <mergeCell ref="G77:H77"/>
    <mergeCell ref="A78:I78"/>
    <mergeCell ref="A79:G79"/>
    <mergeCell ref="B80:G80"/>
    <mergeCell ref="B81:G81"/>
    <mergeCell ref="B82:G82"/>
    <mergeCell ref="B83:G83"/>
    <mergeCell ref="B84:G84"/>
    <mergeCell ref="B85:G85"/>
    <mergeCell ref="A86:G86"/>
    <mergeCell ref="A87:I87"/>
    <mergeCell ref="A88:G88"/>
    <mergeCell ref="B89:G89"/>
    <mergeCell ref="A90:G90"/>
    <mergeCell ref="A91:I91"/>
    <mergeCell ref="A92:I92"/>
    <mergeCell ref="A93:H93"/>
    <mergeCell ref="B94:H94"/>
    <mergeCell ref="B95:H95"/>
    <mergeCell ref="A96:H96"/>
    <mergeCell ref="A97:I97"/>
    <mergeCell ref="A98:I98"/>
    <mergeCell ref="B99:G99"/>
    <mergeCell ref="B100:G100"/>
    <mergeCell ref="B101:G101"/>
    <mergeCell ref="B102:G102"/>
    <mergeCell ref="B103:G103"/>
    <mergeCell ref="A104:G104"/>
    <mergeCell ref="G105:H105"/>
    <mergeCell ref="G106:H106"/>
    <mergeCell ref="G107:H107"/>
    <mergeCell ref="G108:H108"/>
    <mergeCell ref="G109:H109"/>
    <mergeCell ref="G110:H110"/>
    <mergeCell ref="A111:I111"/>
    <mergeCell ref="B112:G112"/>
    <mergeCell ref="B113:G113"/>
    <mergeCell ref="B114:G114"/>
    <mergeCell ref="B115:G115"/>
    <mergeCell ref="B116:G116"/>
    <mergeCell ref="B117:G117"/>
    <mergeCell ref="B118:G118"/>
    <mergeCell ref="A119:G119"/>
    <mergeCell ref="B120:I120"/>
    <mergeCell ref="B121:G121"/>
    <mergeCell ref="B122:G122"/>
    <mergeCell ref="B124:G124"/>
    <mergeCell ref="B126:G126"/>
    <mergeCell ref="B128:G128"/>
    <mergeCell ref="A130:I130"/>
    <mergeCell ref="A131:H131"/>
    <mergeCell ref="B132:H132"/>
    <mergeCell ref="B133:H133"/>
    <mergeCell ref="B134:H134"/>
    <mergeCell ref="B135:H135"/>
    <mergeCell ref="B136:H136"/>
    <mergeCell ref="A137:H137"/>
    <mergeCell ref="B138:H138"/>
    <mergeCell ref="A139:H139"/>
    <mergeCell ref="A105:F110"/>
    <mergeCell ref="A74:F77"/>
    <mergeCell ref="A63:F65"/>
    <mergeCell ref="A36:F38"/>
  </mergeCells>
  <pageMargins left="0.315277777777778" right="0.315277777777778" top="0.315277777777778" bottom="0.315277777777778" header="0.511811023622047" footer="0.511811023622047"/>
  <pageSetup paperSize="9" scale="71" fitToHeight="0" orientation="portrait" horizontalDpi="300" verticalDpi="3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83"/>
  <sheetViews>
    <sheetView view="pageBreakPreview" zoomScaleNormal="120" workbookViewId="0">
      <selection activeCell="J76" sqref="J76:J81"/>
    </sheetView>
  </sheetViews>
  <sheetFormatPr defaultColWidth="9.14285714285714" defaultRowHeight="12"/>
  <cols>
    <col min="1" max="1" width="9.14285714285714" style="89"/>
    <col min="2" max="2" width="45" style="89" customWidth="1"/>
    <col min="3" max="4" width="9.14285714285714" style="89"/>
    <col min="5" max="7" width="12.2857142857143" style="89" hidden="1" customWidth="1"/>
    <col min="8" max="8" width="10.8571428571429" style="89" hidden="1" customWidth="1"/>
    <col min="9" max="9" width="9.14285714285714" style="89" hidden="1" customWidth="1"/>
    <col min="10" max="10" width="13" style="89"/>
    <col min="11" max="11" width="12.4285714285714" style="89"/>
    <col min="12" max="12" width="11" style="89"/>
    <col min="13" max="16384" width="9.14285714285714" style="89"/>
  </cols>
  <sheetData>
    <row r="1" spans="1:15">
      <c r="A1" s="173" t="s">
        <v>204</v>
      </c>
      <c r="B1" s="174"/>
      <c r="C1" s="174"/>
      <c r="D1" s="174"/>
      <c r="E1" s="174"/>
      <c r="F1" s="174"/>
      <c r="G1" s="174"/>
      <c r="H1" s="174"/>
      <c r="I1" s="174"/>
      <c r="J1" s="174"/>
      <c r="K1" s="179"/>
      <c r="L1" s="172"/>
      <c r="M1" s="172"/>
      <c r="N1" s="172"/>
      <c r="O1" s="172"/>
    </row>
    <row r="2" spans="12:15">
      <c r="L2" s="172"/>
      <c r="M2" s="172"/>
      <c r="N2" s="172"/>
      <c r="O2" s="172"/>
    </row>
    <row r="3" spans="1:15">
      <c r="A3" s="175" t="s">
        <v>205</v>
      </c>
      <c r="B3" s="176"/>
      <c r="C3" s="176"/>
      <c r="D3" s="176"/>
      <c r="E3" s="176"/>
      <c r="F3" s="176"/>
      <c r="G3" s="176"/>
      <c r="H3" s="176"/>
      <c r="I3" s="176"/>
      <c r="J3" s="176"/>
      <c r="K3" s="180"/>
      <c r="L3" s="172"/>
      <c r="M3" s="172"/>
      <c r="N3" s="172"/>
      <c r="O3" s="172"/>
    </row>
    <row r="4" spans="1:15">
      <c r="A4" s="94" t="s">
        <v>206</v>
      </c>
      <c r="B4" s="94"/>
      <c r="C4" s="94"/>
      <c r="D4" s="94"/>
      <c r="E4" s="94"/>
      <c r="F4" s="94"/>
      <c r="G4" s="94"/>
      <c r="H4" s="94"/>
      <c r="I4" s="94"/>
      <c r="J4" s="94"/>
      <c r="K4" s="94"/>
      <c r="L4" s="172"/>
      <c r="M4" s="172"/>
      <c r="N4" s="172"/>
      <c r="O4" s="172"/>
    </row>
    <row r="5" spans="1:15">
      <c r="A5" s="94" t="s">
        <v>207</v>
      </c>
      <c r="B5" s="94"/>
      <c r="C5" s="94"/>
      <c r="D5" s="94"/>
      <c r="E5" s="94"/>
      <c r="F5" s="94"/>
      <c r="G5" s="94"/>
      <c r="H5" s="94"/>
      <c r="I5" s="94"/>
      <c r="J5" s="94"/>
      <c r="K5" s="94"/>
      <c r="L5" s="172"/>
      <c r="M5" s="172"/>
      <c r="N5" s="172"/>
      <c r="O5" s="172"/>
    </row>
    <row r="6" ht="24" spans="1:15">
      <c r="A6" s="107" t="s">
        <v>3</v>
      </c>
      <c r="B6" s="94" t="s">
        <v>208</v>
      </c>
      <c r="C6" s="94" t="s">
        <v>209</v>
      </c>
      <c r="D6" s="107" t="s">
        <v>210</v>
      </c>
      <c r="E6" s="94" t="s">
        <v>211</v>
      </c>
      <c r="F6" s="94" t="s">
        <v>212</v>
      </c>
      <c r="G6" s="94" t="s">
        <v>213</v>
      </c>
      <c r="H6" s="94" t="s">
        <v>214</v>
      </c>
      <c r="I6" s="94" t="s">
        <v>215</v>
      </c>
      <c r="J6" s="94" t="s">
        <v>216</v>
      </c>
      <c r="K6" s="107" t="s">
        <v>217</v>
      </c>
      <c r="L6" s="115"/>
      <c r="M6" s="115"/>
      <c r="N6" s="115"/>
      <c r="O6" s="115"/>
    </row>
    <row r="7" ht="39" customHeight="1" spans="1:15">
      <c r="A7" s="96">
        <v>1</v>
      </c>
      <c r="B7" s="19" t="s">
        <v>218</v>
      </c>
      <c r="C7" s="97" t="s">
        <v>209</v>
      </c>
      <c r="D7" s="98">
        <v>2</v>
      </c>
      <c r="E7" s="22">
        <v>18</v>
      </c>
      <c r="F7" s="23">
        <v>23.1</v>
      </c>
      <c r="G7" s="23">
        <v>20.5</v>
      </c>
      <c r="H7" s="23">
        <v>15</v>
      </c>
      <c r="I7" s="23" t="s">
        <v>108</v>
      </c>
      <c r="J7" s="181">
        <f t="shared" ref="J7:J14" si="0">ROUND((AVERAGE(E7:I7)),2)</f>
        <v>19.15</v>
      </c>
      <c r="K7" s="118">
        <f t="shared" ref="K7:K14" si="1">J7*D7</f>
        <v>38.3</v>
      </c>
      <c r="L7" s="182"/>
      <c r="M7" s="183"/>
      <c r="N7" s="183"/>
      <c r="O7" s="172"/>
    </row>
    <row r="8" spans="1:15">
      <c r="A8" s="96">
        <v>2</v>
      </c>
      <c r="B8" s="106" t="s">
        <v>219</v>
      </c>
      <c r="C8" s="99" t="s">
        <v>220</v>
      </c>
      <c r="D8" s="98">
        <v>2</v>
      </c>
      <c r="E8" s="22">
        <v>12</v>
      </c>
      <c r="F8" s="26">
        <v>13.36</v>
      </c>
      <c r="G8" s="23">
        <v>12.55</v>
      </c>
      <c r="H8" s="23" t="s">
        <v>108</v>
      </c>
      <c r="I8" s="23" t="s">
        <v>108</v>
      </c>
      <c r="J8" s="181">
        <f t="shared" si="0"/>
        <v>12.64</v>
      </c>
      <c r="K8" s="118">
        <f t="shared" si="1"/>
        <v>25.28</v>
      </c>
      <c r="L8" s="182"/>
      <c r="M8" s="183"/>
      <c r="N8" s="183"/>
      <c r="O8" s="172"/>
    </row>
    <row r="9" ht="36.95" customHeight="1" spans="1:15">
      <c r="A9" s="100">
        <v>3</v>
      </c>
      <c r="B9" s="19" t="s">
        <v>221</v>
      </c>
      <c r="C9" s="97" t="s">
        <v>209</v>
      </c>
      <c r="D9" s="98">
        <v>2</v>
      </c>
      <c r="E9" s="28">
        <v>3.8</v>
      </c>
      <c r="F9" s="22">
        <v>4</v>
      </c>
      <c r="G9" s="42">
        <v>3.1</v>
      </c>
      <c r="H9" s="23">
        <v>3.79</v>
      </c>
      <c r="I9" s="23" t="s">
        <v>108</v>
      </c>
      <c r="J9" s="181">
        <f t="shared" si="0"/>
        <v>3.67</v>
      </c>
      <c r="K9" s="118">
        <f t="shared" si="1"/>
        <v>7.34</v>
      </c>
      <c r="L9" s="182"/>
      <c r="M9" s="183"/>
      <c r="N9" s="183"/>
      <c r="O9" s="172"/>
    </row>
    <row r="10" ht="50.1" customHeight="1" spans="1:15">
      <c r="A10" s="96">
        <v>4</v>
      </c>
      <c r="B10" s="19" t="s">
        <v>222</v>
      </c>
      <c r="C10" s="99" t="s">
        <v>209</v>
      </c>
      <c r="D10" s="98">
        <v>1</v>
      </c>
      <c r="E10" s="23">
        <v>26.99</v>
      </c>
      <c r="F10" s="23">
        <v>24.66</v>
      </c>
      <c r="G10" s="23">
        <v>30.99</v>
      </c>
      <c r="H10" s="23">
        <v>31.78</v>
      </c>
      <c r="I10" s="23" t="s">
        <v>108</v>
      </c>
      <c r="J10" s="181">
        <f t="shared" si="0"/>
        <v>28.61</v>
      </c>
      <c r="K10" s="118">
        <f t="shared" si="1"/>
        <v>28.61</v>
      </c>
      <c r="L10" s="182"/>
      <c r="M10" s="183"/>
      <c r="N10" s="183"/>
      <c r="O10" s="172"/>
    </row>
    <row r="11" ht="14.1" customHeight="1" spans="1:15">
      <c r="A11" s="96">
        <v>5</v>
      </c>
      <c r="B11" s="19" t="s">
        <v>223</v>
      </c>
      <c r="C11" s="97" t="s">
        <v>220</v>
      </c>
      <c r="D11" s="98">
        <v>3</v>
      </c>
      <c r="E11" s="23">
        <v>1.69</v>
      </c>
      <c r="F11" s="23">
        <v>1.78</v>
      </c>
      <c r="G11" s="23">
        <v>1.35</v>
      </c>
      <c r="H11" s="23">
        <v>1.67</v>
      </c>
      <c r="I11" s="23" t="s">
        <v>108</v>
      </c>
      <c r="J11" s="181">
        <f t="shared" si="0"/>
        <v>1.62</v>
      </c>
      <c r="K11" s="118">
        <f t="shared" si="1"/>
        <v>4.86</v>
      </c>
      <c r="L11" s="182"/>
      <c r="M11" s="183"/>
      <c r="N11" s="183"/>
      <c r="O11" s="172"/>
    </row>
    <row r="12" ht="36" spans="1:15">
      <c r="A12" s="100">
        <v>6</v>
      </c>
      <c r="B12" s="19" t="s">
        <v>224</v>
      </c>
      <c r="C12" s="99" t="s">
        <v>209</v>
      </c>
      <c r="D12" s="98">
        <v>5</v>
      </c>
      <c r="E12" s="23">
        <v>7.29</v>
      </c>
      <c r="F12" s="23">
        <v>7.95</v>
      </c>
      <c r="G12" s="23">
        <v>4.8</v>
      </c>
      <c r="H12" s="23">
        <v>6.93</v>
      </c>
      <c r="I12" s="23" t="s">
        <v>108</v>
      </c>
      <c r="J12" s="181">
        <f t="shared" si="0"/>
        <v>6.74</v>
      </c>
      <c r="K12" s="118">
        <f t="shared" si="1"/>
        <v>33.7</v>
      </c>
      <c r="L12" s="182"/>
      <c r="M12" s="183"/>
      <c r="N12" s="183"/>
      <c r="O12" s="172"/>
    </row>
    <row r="13" ht="27" customHeight="1" spans="1:15">
      <c r="A13" s="96">
        <v>7</v>
      </c>
      <c r="B13" s="19" t="s">
        <v>225</v>
      </c>
      <c r="C13" s="97" t="s">
        <v>220</v>
      </c>
      <c r="D13" s="98">
        <v>2</v>
      </c>
      <c r="E13" s="23">
        <v>69</v>
      </c>
      <c r="F13" s="23">
        <v>50.49</v>
      </c>
      <c r="G13" s="23">
        <v>59.9</v>
      </c>
      <c r="H13" s="23">
        <v>60</v>
      </c>
      <c r="I13" s="23" t="s">
        <v>108</v>
      </c>
      <c r="J13" s="181">
        <f t="shared" si="0"/>
        <v>59.85</v>
      </c>
      <c r="K13" s="118">
        <f t="shared" si="1"/>
        <v>119.7</v>
      </c>
      <c r="L13" s="182"/>
      <c r="M13" s="183"/>
      <c r="N13" s="183"/>
      <c r="O13" s="172"/>
    </row>
    <row r="14" ht="18" customHeight="1" spans="1:15">
      <c r="A14" s="100">
        <v>8</v>
      </c>
      <c r="B14" s="19" t="s">
        <v>226</v>
      </c>
      <c r="C14" s="99" t="s">
        <v>209</v>
      </c>
      <c r="D14" s="98">
        <v>1</v>
      </c>
      <c r="E14" s="23">
        <v>17.9</v>
      </c>
      <c r="F14" s="23">
        <v>17.8</v>
      </c>
      <c r="G14" s="23">
        <v>20</v>
      </c>
      <c r="H14" s="23">
        <v>24</v>
      </c>
      <c r="I14" s="23" t="s">
        <v>108</v>
      </c>
      <c r="J14" s="181">
        <f t="shared" si="0"/>
        <v>19.93</v>
      </c>
      <c r="K14" s="118">
        <f t="shared" si="1"/>
        <v>19.93</v>
      </c>
      <c r="L14" s="182"/>
      <c r="M14" s="183"/>
      <c r="N14" s="183"/>
      <c r="O14" s="172"/>
    </row>
    <row r="15" spans="1:15">
      <c r="A15" s="154" t="s">
        <v>227</v>
      </c>
      <c r="B15" s="155"/>
      <c r="C15" s="155"/>
      <c r="D15" s="155"/>
      <c r="E15" s="155"/>
      <c r="F15" s="155"/>
      <c r="G15" s="155"/>
      <c r="H15" s="155"/>
      <c r="I15" s="155"/>
      <c r="J15" s="158"/>
      <c r="K15" s="122">
        <f>SUM(K7:K14)</f>
        <v>277.72</v>
      </c>
      <c r="L15" s="182"/>
      <c r="M15" s="183"/>
      <c r="N15" s="183"/>
      <c r="O15" s="172"/>
    </row>
    <row r="16" spans="1:15">
      <c r="A16" s="154" t="s">
        <v>228</v>
      </c>
      <c r="B16" s="155"/>
      <c r="C16" s="155"/>
      <c r="D16" s="155"/>
      <c r="E16" s="155"/>
      <c r="F16" s="155"/>
      <c r="G16" s="155"/>
      <c r="H16" s="155"/>
      <c r="I16" s="155"/>
      <c r="J16" s="158"/>
      <c r="K16" s="122">
        <f>K15/12</f>
        <v>23.1433333333333</v>
      </c>
      <c r="L16" s="182"/>
      <c r="M16" s="183"/>
      <c r="N16" s="183"/>
      <c r="O16" s="172"/>
    </row>
    <row r="17" spans="1:15">
      <c r="A17" s="108"/>
      <c r="B17" s="108"/>
      <c r="C17" s="108"/>
      <c r="D17" s="108"/>
      <c r="E17" s="108"/>
      <c r="F17" s="108"/>
      <c r="G17" s="108"/>
      <c r="H17" s="108"/>
      <c r="I17" s="108"/>
      <c r="J17" s="108"/>
      <c r="K17" s="127"/>
      <c r="L17" s="182"/>
      <c r="M17" s="183"/>
      <c r="N17" s="183"/>
      <c r="O17" s="172"/>
    </row>
    <row r="18" spans="1:15">
      <c r="A18" s="94" t="s">
        <v>229</v>
      </c>
      <c r="B18" s="94"/>
      <c r="C18" s="94"/>
      <c r="D18" s="94"/>
      <c r="E18" s="94"/>
      <c r="F18" s="94"/>
      <c r="G18" s="94"/>
      <c r="H18" s="94"/>
      <c r="I18" s="94"/>
      <c r="J18" s="94"/>
      <c r="K18" s="94"/>
      <c r="L18" s="182"/>
      <c r="M18" s="183"/>
      <c r="N18" s="183"/>
      <c r="O18" s="172"/>
    </row>
    <row r="19" spans="1:15">
      <c r="A19" s="94" t="s">
        <v>207</v>
      </c>
      <c r="B19" s="94"/>
      <c r="C19" s="94"/>
      <c r="D19" s="94"/>
      <c r="E19" s="94"/>
      <c r="F19" s="94"/>
      <c r="G19" s="94"/>
      <c r="H19" s="94"/>
      <c r="I19" s="94"/>
      <c r="J19" s="94"/>
      <c r="K19" s="94"/>
      <c r="L19" s="182"/>
      <c r="M19" s="183"/>
      <c r="N19" s="183"/>
      <c r="O19" s="172"/>
    </row>
    <row r="20" ht="24" spans="1:15">
      <c r="A20" s="107" t="s">
        <v>3</v>
      </c>
      <c r="B20" s="94" t="s">
        <v>208</v>
      </c>
      <c r="C20" s="94" t="s">
        <v>209</v>
      </c>
      <c r="D20" s="107" t="s">
        <v>210</v>
      </c>
      <c r="E20" s="94" t="s">
        <v>211</v>
      </c>
      <c r="F20" s="94" t="s">
        <v>212</v>
      </c>
      <c r="G20" s="94" t="s">
        <v>213</v>
      </c>
      <c r="H20" s="94" t="s">
        <v>214</v>
      </c>
      <c r="I20" s="94" t="s">
        <v>215</v>
      </c>
      <c r="J20" s="94" t="s">
        <v>216</v>
      </c>
      <c r="K20" s="107" t="s">
        <v>217</v>
      </c>
      <c r="L20" s="182"/>
      <c r="M20" s="183"/>
      <c r="N20" s="183"/>
      <c r="O20" s="172"/>
    </row>
    <row r="21" ht="26.1" customHeight="1" spans="1:15">
      <c r="A21" s="96">
        <v>1</v>
      </c>
      <c r="B21" s="19" t="s">
        <v>230</v>
      </c>
      <c r="C21" s="97" t="s">
        <v>220</v>
      </c>
      <c r="D21" s="98">
        <v>5</v>
      </c>
      <c r="E21" s="22">
        <v>17.4</v>
      </c>
      <c r="F21" s="23">
        <v>16.2</v>
      </c>
      <c r="G21" s="23">
        <v>13.8</v>
      </c>
      <c r="H21" s="23" t="s">
        <v>108</v>
      </c>
      <c r="I21" s="23" t="s">
        <v>108</v>
      </c>
      <c r="J21" s="184">
        <f t="shared" ref="J21:J26" si="2">ROUND((AVERAGE(E21:I21)),2)</f>
        <v>15.8</v>
      </c>
      <c r="K21" s="118">
        <f t="shared" ref="K21:K26" si="3">J21*D21</f>
        <v>79</v>
      </c>
      <c r="L21" s="172"/>
      <c r="M21" s="172"/>
      <c r="N21" s="172"/>
      <c r="O21" s="172"/>
    </row>
    <row r="22" ht="24" spans="1:15">
      <c r="A22" s="96">
        <v>2</v>
      </c>
      <c r="B22" s="106" t="s">
        <v>231</v>
      </c>
      <c r="C22" s="99" t="s">
        <v>220</v>
      </c>
      <c r="D22" s="98">
        <v>1</v>
      </c>
      <c r="E22" s="22">
        <v>345.14</v>
      </c>
      <c r="F22" s="26">
        <v>250</v>
      </c>
      <c r="G22" s="23">
        <v>257.8</v>
      </c>
      <c r="H22" s="23"/>
      <c r="I22" s="23" t="s">
        <v>108</v>
      </c>
      <c r="J22" s="184">
        <f t="shared" si="2"/>
        <v>284.31</v>
      </c>
      <c r="K22" s="118">
        <f t="shared" si="3"/>
        <v>284.31</v>
      </c>
      <c r="L22" s="172"/>
      <c r="M22" s="172"/>
      <c r="N22" s="172"/>
      <c r="O22" s="172"/>
    </row>
    <row r="23" ht="47.1" customHeight="1" spans="1:15">
      <c r="A23" s="100">
        <v>3</v>
      </c>
      <c r="B23" s="19" t="s">
        <v>232</v>
      </c>
      <c r="C23" s="97" t="s">
        <v>209</v>
      </c>
      <c r="D23" s="98">
        <v>2</v>
      </c>
      <c r="E23" s="28">
        <v>4.9</v>
      </c>
      <c r="F23" s="22">
        <v>6</v>
      </c>
      <c r="G23" s="42">
        <v>4.5</v>
      </c>
      <c r="H23" s="23">
        <v>4.63</v>
      </c>
      <c r="I23" s="23" t="s">
        <v>108</v>
      </c>
      <c r="J23" s="184">
        <f t="shared" si="2"/>
        <v>5.01</v>
      </c>
      <c r="K23" s="118">
        <f t="shared" si="3"/>
        <v>10.02</v>
      </c>
      <c r="L23" s="172"/>
      <c r="M23" s="172"/>
      <c r="N23" s="172"/>
      <c r="O23" s="172"/>
    </row>
    <row r="24" ht="96" customHeight="1" spans="1:15">
      <c r="A24" s="96">
        <v>4</v>
      </c>
      <c r="B24" s="19" t="s">
        <v>233</v>
      </c>
      <c r="C24" s="99" t="s">
        <v>220</v>
      </c>
      <c r="D24" s="98">
        <v>2</v>
      </c>
      <c r="E24" s="23">
        <v>87.99</v>
      </c>
      <c r="F24" s="23">
        <v>80</v>
      </c>
      <c r="G24" s="23">
        <v>65</v>
      </c>
      <c r="H24" s="23">
        <v>59.99</v>
      </c>
      <c r="I24" s="23" t="s">
        <v>108</v>
      </c>
      <c r="J24" s="184">
        <f t="shared" si="2"/>
        <v>73.25</v>
      </c>
      <c r="K24" s="118">
        <f t="shared" si="3"/>
        <v>146.5</v>
      </c>
      <c r="L24" s="172"/>
      <c r="M24" s="172"/>
      <c r="N24" s="172"/>
      <c r="O24" s="172"/>
    </row>
    <row r="25" ht="48.95" customHeight="1" spans="1:15">
      <c r="A25" s="96">
        <v>5</v>
      </c>
      <c r="B25" s="19" t="s">
        <v>222</v>
      </c>
      <c r="C25" s="97" t="s">
        <v>209</v>
      </c>
      <c r="D25" s="98">
        <v>1</v>
      </c>
      <c r="E25" s="23">
        <v>26.99</v>
      </c>
      <c r="F25" s="23">
        <v>24.66</v>
      </c>
      <c r="G25" s="23">
        <v>30.99</v>
      </c>
      <c r="H25" s="23">
        <v>31.78</v>
      </c>
      <c r="I25" s="23" t="s">
        <v>108</v>
      </c>
      <c r="J25" s="184">
        <f t="shared" si="2"/>
        <v>28.61</v>
      </c>
      <c r="K25" s="118">
        <f t="shared" si="3"/>
        <v>28.61</v>
      </c>
      <c r="L25" s="172"/>
      <c r="M25" s="172"/>
      <c r="N25" s="172"/>
      <c r="O25" s="172"/>
    </row>
    <row r="26" spans="1:15">
      <c r="A26" s="100">
        <v>6</v>
      </c>
      <c r="B26" s="19" t="s">
        <v>223</v>
      </c>
      <c r="C26" s="99" t="s">
        <v>220</v>
      </c>
      <c r="D26" s="98">
        <v>3</v>
      </c>
      <c r="E26" s="23">
        <v>1.69</v>
      </c>
      <c r="F26" s="23">
        <v>1.78</v>
      </c>
      <c r="G26" s="23">
        <v>1.35</v>
      </c>
      <c r="H26" s="23">
        <v>1.67</v>
      </c>
      <c r="I26" s="23" t="s">
        <v>108</v>
      </c>
      <c r="J26" s="184">
        <f t="shared" si="2"/>
        <v>1.62</v>
      </c>
      <c r="K26" s="118">
        <f t="shared" si="3"/>
        <v>4.86</v>
      </c>
      <c r="L26" s="172"/>
      <c r="M26" s="172"/>
      <c r="N26" s="172"/>
      <c r="O26" s="172"/>
    </row>
    <row r="27" spans="1:15">
      <c r="A27" s="107"/>
      <c r="B27" s="154" t="s">
        <v>227</v>
      </c>
      <c r="C27" s="155"/>
      <c r="D27" s="155"/>
      <c r="E27" s="155"/>
      <c r="F27" s="155"/>
      <c r="G27" s="155"/>
      <c r="H27" s="155"/>
      <c r="I27" s="155"/>
      <c r="J27" s="158"/>
      <c r="K27" s="122">
        <f>SUM(K21:K26)</f>
        <v>553.3</v>
      </c>
      <c r="L27" s="172"/>
      <c r="M27" s="172"/>
      <c r="N27" s="172"/>
      <c r="O27" s="172"/>
    </row>
    <row r="28" spans="1:15">
      <c r="A28" s="154" t="s">
        <v>228</v>
      </c>
      <c r="B28" s="155"/>
      <c r="C28" s="155"/>
      <c r="D28" s="155"/>
      <c r="E28" s="155"/>
      <c r="F28" s="155"/>
      <c r="G28" s="155"/>
      <c r="H28" s="155"/>
      <c r="I28" s="155"/>
      <c r="J28" s="158"/>
      <c r="K28" s="122">
        <f>K27/12</f>
        <v>46.1083333333333</v>
      </c>
      <c r="L28" s="172"/>
      <c r="M28" s="172"/>
      <c r="N28" s="172"/>
      <c r="O28" s="172"/>
    </row>
    <row r="29" spans="1:15">
      <c r="A29" s="108"/>
      <c r="B29" s="177"/>
      <c r="C29" s="178"/>
      <c r="D29" s="115"/>
      <c r="E29" s="12"/>
      <c r="F29" s="12"/>
      <c r="G29" s="12"/>
      <c r="H29" s="12"/>
      <c r="I29" s="12"/>
      <c r="J29" s="185"/>
      <c r="K29" s="127"/>
      <c r="L29" s="172"/>
      <c r="M29" s="172"/>
      <c r="N29" s="172"/>
      <c r="O29" s="172"/>
    </row>
    <row r="30" ht="15" spans="1:15">
      <c r="A30" s="107" t="s">
        <v>234</v>
      </c>
      <c r="B30" s="107"/>
      <c r="C30" s="107"/>
      <c r="D30" s="107"/>
      <c r="E30" s="107"/>
      <c r="F30" s="107"/>
      <c r="G30" s="107"/>
      <c r="H30" s="107"/>
      <c r="I30" s="107"/>
      <c r="J30" s="107"/>
      <c r="K30" s="107"/>
      <c r="L30" s="88"/>
      <c r="M30" s="172"/>
      <c r="N30" s="172"/>
      <c r="O30" s="172"/>
    </row>
    <row r="31" ht="15" spans="1:15">
      <c r="A31" s="107" t="s">
        <v>207</v>
      </c>
      <c r="B31" s="107"/>
      <c r="C31" s="107"/>
      <c r="D31" s="107"/>
      <c r="E31" s="107"/>
      <c r="F31" s="107"/>
      <c r="G31" s="107"/>
      <c r="H31" s="107"/>
      <c r="I31" s="107"/>
      <c r="J31" s="107"/>
      <c r="K31" s="107"/>
      <c r="L31" s="88"/>
      <c r="M31" s="172"/>
      <c r="N31" s="172"/>
      <c r="O31" s="172"/>
    </row>
    <row r="32" ht="24" spans="1:14">
      <c r="A32" s="107" t="s">
        <v>3</v>
      </c>
      <c r="B32" s="94" t="s">
        <v>208</v>
      </c>
      <c r="C32" s="94" t="s">
        <v>209</v>
      </c>
      <c r="D32" s="107" t="s">
        <v>210</v>
      </c>
      <c r="E32" s="94" t="s">
        <v>211</v>
      </c>
      <c r="F32" s="94" t="s">
        <v>212</v>
      </c>
      <c r="G32" s="94" t="s">
        <v>213</v>
      </c>
      <c r="H32" s="94" t="s">
        <v>214</v>
      </c>
      <c r="I32" s="94" t="s">
        <v>215</v>
      </c>
      <c r="J32" s="94" t="s">
        <v>235</v>
      </c>
      <c r="K32" s="107" t="s">
        <v>217</v>
      </c>
      <c r="L32" s="88"/>
      <c r="M32" s="172"/>
      <c r="N32" s="172"/>
    </row>
    <row r="33" ht="36" spans="1:14">
      <c r="A33" s="96">
        <v>1</v>
      </c>
      <c r="B33" s="19" t="s">
        <v>224</v>
      </c>
      <c r="C33" s="97" t="s">
        <v>220</v>
      </c>
      <c r="D33" s="98">
        <v>2</v>
      </c>
      <c r="E33" s="22">
        <v>7.29</v>
      </c>
      <c r="F33" s="23">
        <v>7.95</v>
      </c>
      <c r="G33" s="23">
        <v>4.8</v>
      </c>
      <c r="H33" s="23">
        <v>6.93</v>
      </c>
      <c r="I33" s="23" t="s">
        <v>108</v>
      </c>
      <c r="J33" s="184">
        <f t="shared" ref="J33:J40" si="4">ROUND((AVERAGE(E33:I33)),2)</f>
        <v>6.74</v>
      </c>
      <c r="K33" s="118">
        <f t="shared" ref="K33:K40" si="5">J33*D33</f>
        <v>13.48</v>
      </c>
      <c r="L33" s="172"/>
      <c r="M33" s="172"/>
      <c r="N33" s="172"/>
    </row>
    <row r="34" ht="24" spans="1:14">
      <c r="A34" s="96">
        <v>2</v>
      </c>
      <c r="B34" s="106" t="s">
        <v>236</v>
      </c>
      <c r="C34" s="99" t="s">
        <v>209</v>
      </c>
      <c r="D34" s="98">
        <v>2</v>
      </c>
      <c r="E34" s="22">
        <v>3.8</v>
      </c>
      <c r="F34" s="26">
        <v>4</v>
      </c>
      <c r="G34" s="23">
        <v>3.1</v>
      </c>
      <c r="H34" s="23">
        <v>3.79</v>
      </c>
      <c r="I34" s="23" t="s">
        <v>108</v>
      </c>
      <c r="J34" s="184">
        <f t="shared" si="4"/>
        <v>3.67</v>
      </c>
      <c r="K34" s="118">
        <f t="shared" si="5"/>
        <v>7.34</v>
      </c>
      <c r="L34" s="172"/>
      <c r="M34" s="172"/>
      <c r="N34" s="172"/>
    </row>
    <row r="35" ht="36" spans="1:14">
      <c r="A35" s="100">
        <v>3</v>
      </c>
      <c r="B35" s="19" t="s">
        <v>237</v>
      </c>
      <c r="C35" s="97" t="s">
        <v>209</v>
      </c>
      <c r="D35" s="98">
        <v>2</v>
      </c>
      <c r="E35" s="28">
        <v>4.9</v>
      </c>
      <c r="F35" s="22">
        <v>6</v>
      </c>
      <c r="G35" s="42">
        <v>4.5</v>
      </c>
      <c r="H35" s="23">
        <v>4.63</v>
      </c>
      <c r="I35" s="23" t="s">
        <v>108</v>
      </c>
      <c r="J35" s="184">
        <f t="shared" si="4"/>
        <v>5.01</v>
      </c>
      <c r="K35" s="118">
        <f t="shared" si="5"/>
        <v>10.02</v>
      </c>
      <c r="L35" s="172"/>
      <c r="M35" s="172"/>
      <c r="N35" s="172"/>
    </row>
    <row r="36" ht="48" spans="1:14">
      <c r="A36" s="96">
        <v>4</v>
      </c>
      <c r="B36" s="19" t="s">
        <v>222</v>
      </c>
      <c r="C36" s="99" t="s">
        <v>209</v>
      </c>
      <c r="D36" s="98">
        <v>1</v>
      </c>
      <c r="E36" s="23">
        <v>26.99</v>
      </c>
      <c r="F36" s="23">
        <v>24.66</v>
      </c>
      <c r="G36" s="23">
        <v>30.99</v>
      </c>
      <c r="H36" s="23">
        <v>31.78</v>
      </c>
      <c r="I36" s="23" t="s">
        <v>108</v>
      </c>
      <c r="J36" s="184">
        <f t="shared" si="4"/>
        <v>28.61</v>
      </c>
      <c r="K36" s="118">
        <f t="shared" si="5"/>
        <v>28.61</v>
      </c>
      <c r="L36" s="172"/>
      <c r="M36" s="172"/>
      <c r="N36" s="172"/>
    </row>
    <row r="37" spans="1:14">
      <c r="A37" s="96">
        <v>5</v>
      </c>
      <c r="B37" s="19" t="s">
        <v>238</v>
      </c>
      <c r="C37" s="97" t="s">
        <v>209</v>
      </c>
      <c r="D37" s="98">
        <v>1</v>
      </c>
      <c r="E37" s="23">
        <v>27.89</v>
      </c>
      <c r="F37" s="23">
        <v>17</v>
      </c>
      <c r="G37" s="23">
        <v>23.4</v>
      </c>
      <c r="H37" s="23">
        <v>18</v>
      </c>
      <c r="I37" s="23" t="s">
        <v>108</v>
      </c>
      <c r="J37" s="184">
        <f t="shared" si="4"/>
        <v>21.57</v>
      </c>
      <c r="K37" s="118">
        <f t="shared" si="5"/>
        <v>21.57</v>
      </c>
      <c r="L37" s="172"/>
      <c r="M37" s="172"/>
      <c r="N37" s="172"/>
    </row>
    <row r="38" spans="1:14">
      <c r="A38" s="96">
        <v>6</v>
      </c>
      <c r="B38" s="19" t="s">
        <v>223</v>
      </c>
      <c r="C38" s="97" t="s">
        <v>220</v>
      </c>
      <c r="D38" s="98">
        <v>3</v>
      </c>
      <c r="E38" s="22">
        <v>1.69</v>
      </c>
      <c r="F38" s="23">
        <v>1.78</v>
      </c>
      <c r="G38" s="23">
        <v>1.35</v>
      </c>
      <c r="H38" s="23">
        <v>1.67</v>
      </c>
      <c r="I38" s="23" t="s">
        <v>108</v>
      </c>
      <c r="J38" s="184">
        <f t="shared" si="4"/>
        <v>1.62</v>
      </c>
      <c r="K38" s="118">
        <f t="shared" si="5"/>
        <v>4.86</v>
      </c>
      <c r="L38" s="172"/>
      <c r="M38" s="172"/>
      <c r="N38" s="172"/>
    </row>
    <row r="39" spans="1:14">
      <c r="A39" s="96">
        <v>7</v>
      </c>
      <c r="B39" s="106" t="s">
        <v>239</v>
      </c>
      <c r="C39" s="99" t="s">
        <v>209</v>
      </c>
      <c r="D39" s="98">
        <v>2</v>
      </c>
      <c r="E39" s="22">
        <v>17.9</v>
      </c>
      <c r="F39" s="26">
        <v>17.8</v>
      </c>
      <c r="G39" s="23">
        <v>20</v>
      </c>
      <c r="H39" s="23">
        <v>24</v>
      </c>
      <c r="I39" s="23" t="s">
        <v>108</v>
      </c>
      <c r="J39" s="184">
        <f t="shared" si="4"/>
        <v>19.93</v>
      </c>
      <c r="K39" s="118">
        <f t="shared" si="5"/>
        <v>39.86</v>
      </c>
      <c r="L39" s="172"/>
      <c r="M39" s="172"/>
      <c r="N39" s="172"/>
    </row>
    <row r="40" ht="24" spans="1:14">
      <c r="A40" s="100">
        <v>8</v>
      </c>
      <c r="B40" s="19" t="s">
        <v>225</v>
      </c>
      <c r="C40" s="97" t="s">
        <v>220</v>
      </c>
      <c r="D40" s="98">
        <v>2</v>
      </c>
      <c r="E40" s="28">
        <v>69</v>
      </c>
      <c r="F40" s="22">
        <v>50.49</v>
      </c>
      <c r="G40" s="42">
        <v>59.9</v>
      </c>
      <c r="H40" s="23">
        <v>60</v>
      </c>
      <c r="I40" s="23" t="s">
        <v>108</v>
      </c>
      <c r="J40" s="184">
        <f t="shared" si="4"/>
        <v>59.85</v>
      </c>
      <c r="K40" s="118">
        <f t="shared" si="5"/>
        <v>119.7</v>
      </c>
      <c r="L40" s="172"/>
      <c r="M40" s="172"/>
      <c r="N40" s="172"/>
    </row>
    <row r="41" spans="1:14">
      <c r="A41" s="154" t="s">
        <v>227</v>
      </c>
      <c r="B41" s="155"/>
      <c r="C41" s="155"/>
      <c r="D41" s="155"/>
      <c r="E41" s="155"/>
      <c r="F41" s="155"/>
      <c r="G41" s="155"/>
      <c r="H41" s="155"/>
      <c r="I41" s="155"/>
      <c r="J41" s="158"/>
      <c r="K41" s="122">
        <f>SUM(K33:K40)</f>
        <v>245.44</v>
      </c>
      <c r="L41" s="172"/>
      <c r="M41" s="172"/>
      <c r="N41" s="172"/>
    </row>
    <row r="42" spans="1:15">
      <c r="A42" s="154" t="s">
        <v>228</v>
      </c>
      <c r="B42" s="155"/>
      <c r="C42" s="155"/>
      <c r="D42" s="155"/>
      <c r="E42" s="155"/>
      <c r="F42" s="155"/>
      <c r="G42" s="155"/>
      <c r="H42" s="155"/>
      <c r="I42" s="155"/>
      <c r="J42" s="158"/>
      <c r="K42" s="122">
        <f>K41/12</f>
        <v>20.4533333333333</v>
      </c>
      <c r="M42" s="172"/>
      <c r="N42" s="172"/>
      <c r="O42" s="172"/>
    </row>
    <row r="43" s="88" customFormat="1" ht="15"/>
    <row r="44" spans="1:15">
      <c r="A44" s="94" t="s">
        <v>240</v>
      </c>
      <c r="B44" s="94"/>
      <c r="C44" s="94"/>
      <c r="D44" s="94"/>
      <c r="E44" s="94"/>
      <c r="F44" s="94"/>
      <c r="G44" s="94"/>
      <c r="H44" s="94"/>
      <c r="I44" s="94"/>
      <c r="J44" s="94"/>
      <c r="K44" s="94"/>
      <c r="L44" s="172"/>
      <c r="M44" s="172"/>
      <c r="N44" s="172"/>
      <c r="O44" s="172"/>
    </row>
    <row r="45" spans="1:15">
      <c r="A45" s="94" t="s">
        <v>207</v>
      </c>
      <c r="B45" s="94"/>
      <c r="C45" s="94"/>
      <c r="D45" s="94"/>
      <c r="E45" s="94"/>
      <c r="F45" s="94"/>
      <c r="G45" s="94"/>
      <c r="H45" s="94"/>
      <c r="I45" s="94"/>
      <c r="J45" s="94"/>
      <c r="K45" s="94"/>
      <c r="L45" s="172"/>
      <c r="M45" s="172"/>
      <c r="N45" s="172"/>
      <c r="O45" s="172"/>
    </row>
    <row r="46" ht="24" spans="1:15">
      <c r="A46" s="107" t="s">
        <v>3</v>
      </c>
      <c r="B46" s="94" t="s">
        <v>208</v>
      </c>
      <c r="C46" s="94" t="s">
        <v>209</v>
      </c>
      <c r="D46" s="107" t="s">
        <v>210</v>
      </c>
      <c r="E46" s="94" t="s">
        <v>211</v>
      </c>
      <c r="F46" s="94" t="s">
        <v>212</v>
      </c>
      <c r="G46" s="94" t="s">
        <v>213</v>
      </c>
      <c r="H46" s="94" t="s">
        <v>214</v>
      </c>
      <c r="I46" s="94" t="s">
        <v>215</v>
      </c>
      <c r="J46" s="94" t="s">
        <v>216</v>
      </c>
      <c r="K46" s="107" t="s">
        <v>217</v>
      </c>
      <c r="L46" s="172"/>
      <c r="M46" s="172"/>
      <c r="N46" s="172"/>
      <c r="O46" s="172"/>
    </row>
    <row r="47" ht="17.1" customHeight="1" spans="1:15">
      <c r="A47" s="96">
        <v>1</v>
      </c>
      <c r="B47" s="19" t="s">
        <v>241</v>
      </c>
      <c r="C47" s="97" t="s">
        <v>220</v>
      </c>
      <c r="D47" s="98">
        <v>2</v>
      </c>
      <c r="E47" s="22">
        <v>38</v>
      </c>
      <c r="F47" s="23">
        <v>39.9</v>
      </c>
      <c r="G47" s="23">
        <v>44.75</v>
      </c>
      <c r="H47" s="23">
        <v>58.8</v>
      </c>
      <c r="I47" s="23" t="s">
        <v>108</v>
      </c>
      <c r="J47" s="184">
        <f t="shared" ref="J47:J55" si="6">ROUND((AVERAGE(E47:I47)),2)</f>
        <v>45.36</v>
      </c>
      <c r="K47" s="118">
        <f t="shared" ref="K47:K55" si="7">J47*D47</f>
        <v>90.72</v>
      </c>
      <c r="L47" s="172"/>
      <c r="M47" s="172"/>
      <c r="N47" s="172"/>
      <c r="O47" s="172"/>
    </row>
    <row r="48" ht="24" spans="1:15">
      <c r="A48" s="96">
        <v>2</v>
      </c>
      <c r="B48" s="106" t="s">
        <v>242</v>
      </c>
      <c r="C48" s="99" t="s">
        <v>220</v>
      </c>
      <c r="D48" s="98">
        <v>6</v>
      </c>
      <c r="E48" s="22">
        <v>5.7</v>
      </c>
      <c r="F48" s="26">
        <v>4.14</v>
      </c>
      <c r="G48" s="23">
        <v>5</v>
      </c>
      <c r="H48" s="23">
        <v>4.19</v>
      </c>
      <c r="I48" s="23" t="s">
        <v>108</v>
      </c>
      <c r="J48" s="184">
        <f t="shared" si="6"/>
        <v>4.76</v>
      </c>
      <c r="K48" s="118">
        <f t="shared" si="7"/>
        <v>28.56</v>
      </c>
      <c r="L48" s="172"/>
      <c r="M48" s="172"/>
      <c r="N48" s="172"/>
      <c r="O48" s="172"/>
    </row>
    <row r="49" ht="39" customHeight="1" spans="1:15">
      <c r="A49" s="100">
        <v>3</v>
      </c>
      <c r="B49" s="19" t="s">
        <v>221</v>
      </c>
      <c r="C49" s="97" t="s">
        <v>209</v>
      </c>
      <c r="D49" s="104">
        <v>2</v>
      </c>
      <c r="E49" s="28">
        <v>3.8</v>
      </c>
      <c r="F49" s="22">
        <v>4</v>
      </c>
      <c r="G49" s="42">
        <v>3.1</v>
      </c>
      <c r="H49" s="23">
        <v>3.79</v>
      </c>
      <c r="I49" s="23" t="s">
        <v>108</v>
      </c>
      <c r="J49" s="184">
        <f t="shared" si="6"/>
        <v>3.67</v>
      </c>
      <c r="K49" s="118">
        <f t="shared" si="7"/>
        <v>7.34</v>
      </c>
      <c r="L49" s="172"/>
      <c r="M49" s="172"/>
      <c r="N49" s="172"/>
      <c r="O49" s="172"/>
    </row>
    <row r="50" ht="48" spans="1:15">
      <c r="A50" s="96">
        <v>4</v>
      </c>
      <c r="B50" s="19" t="s">
        <v>222</v>
      </c>
      <c r="C50" s="97" t="s">
        <v>209</v>
      </c>
      <c r="D50" s="98">
        <v>1</v>
      </c>
      <c r="E50" s="23">
        <v>26.99</v>
      </c>
      <c r="F50" s="23">
        <v>24.66</v>
      </c>
      <c r="G50" s="23">
        <v>30.99</v>
      </c>
      <c r="H50" s="23">
        <v>31.78</v>
      </c>
      <c r="I50" s="23" t="s">
        <v>108</v>
      </c>
      <c r="J50" s="184">
        <f t="shared" si="6"/>
        <v>28.61</v>
      </c>
      <c r="K50" s="118">
        <f t="shared" si="7"/>
        <v>28.61</v>
      </c>
      <c r="L50" s="172"/>
      <c r="M50" s="172"/>
      <c r="N50" s="172"/>
      <c r="O50" s="172"/>
    </row>
    <row r="51" ht="15.95" customHeight="1" spans="1:15">
      <c r="A51" s="96">
        <v>5</v>
      </c>
      <c r="B51" s="19" t="s">
        <v>223</v>
      </c>
      <c r="C51" s="99" t="s">
        <v>220</v>
      </c>
      <c r="D51" s="98">
        <v>2</v>
      </c>
      <c r="E51" s="23">
        <v>1.69</v>
      </c>
      <c r="F51" s="23">
        <v>1.78</v>
      </c>
      <c r="G51" s="23">
        <v>1.35</v>
      </c>
      <c r="H51" s="23">
        <v>1.67</v>
      </c>
      <c r="I51" s="23" t="s">
        <v>108</v>
      </c>
      <c r="J51" s="184">
        <f t="shared" si="6"/>
        <v>1.62</v>
      </c>
      <c r="K51" s="118">
        <f t="shared" si="7"/>
        <v>3.24</v>
      </c>
      <c r="L51" s="172"/>
      <c r="M51" s="172"/>
      <c r="N51" s="172"/>
      <c r="O51" s="172"/>
    </row>
    <row r="52" ht="36" spans="1:15">
      <c r="A52" s="100">
        <v>6</v>
      </c>
      <c r="B52" s="19" t="s">
        <v>224</v>
      </c>
      <c r="C52" s="99" t="s">
        <v>220</v>
      </c>
      <c r="D52" s="98">
        <v>6</v>
      </c>
      <c r="E52" s="23">
        <v>7.29</v>
      </c>
      <c r="F52" s="23">
        <v>7.95</v>
      </c>
      <c r="G52" s="23">
        <v>4.8</v>
      </c>
      <c r="H52" s="23">
        <v>6.93</v>
      </c>
      <c r="I52" s="23" t="s">
        <v>108</v>
      </c>
      <c r="J52" s="184">
        <f t="shared" si="6"/>
        <v>6.74</v>
      </c>
      <c r="K52" s="118">
        <f t="shared" si="7"/>
        <v>40.44</v>
      </c>
      <c r="L52" s="172"/>
      <c r="M52" s="172"/>
      <c r="N52" s="172"/>
      <c r="O52" s="172"/>
    </row>
    <row r="53" ht="36.95" customHeight="1" spans="1:15">
      <c r="A53" s="96">
        <v>7</v>
      </c>
      <c r="B53" s="19" t="s">
        <v>243</v>
      </c>
      <c r="C53" s="97" t="s">
        <v>209</v>
      </c>
      <c r="D53" s="98">
        <v>2</v>
      </c>
      <c r="E53" s="28">
        <v>4.9</v>
      </c>
      <c r="F53" s="22">
        <v>6</v>
      </c>
      <c r="G53" s="42">
        <v>4.5</v>
      </c>
      <c r="H53" s="23">
        <v>4.63</v>
      </c>
      <c r="I53" s="23" t="s">
        <v>108</v>
      </c>
      <c r="J53" s="184">
        <f t="shared" si="6"/>
        <v>5.01</v>
      </c>
      <c r="K53" s="118">
        <f t="shared" si="7"/>
        <v>10.02</v>
      </c>
      <c r="L53" s="172"/>
      <c r="M53" s="172"/>
      <c r="N53" s="172"/>
      <c r="O53" s="172"/>
    </row>
    <row r="54" ht="27" customHeight="1" spans="1:15">
      <c r="A54" s="96">
        <v>8</v>
      </c>
      <c r="B54" s="19" t="s">
        <v>225</v>
      </c>
      <c r="C54" s="99" t="s">
        <v>220</v>
      </c>
      <c r="D54" s="98">
        <v>2</v>
      </c>
      <c r="E54" s="23">
        <v>69</v>
      </c>
      <c r="F54" s="23">
        <v>50.49</v>
      </c>
      <c r="G54" s="23">
        <v>59.9</v>
      </c>
      <c r="H54" s="23">
        <v>60</v>
      </c>
      <c r="I54" s="23" t="s">
        <v>108</v>
      </c>
      <c r="J54" s="184">
        <f t="shared" si="6"/>
        <v>59.85</v>
      </c>
      <c r="K54" s="118">
        <f t="shared" si="7"/>
        <v>119.7</v>
      </c>
      <c r="L54" s="172"/>
      <c r="M54" s="172"/>
      <c r="N54" s="172"/>
      <c r="O54" s="172"/>
    </row>
    <row r="55" ht="63" customHeight="1" spans="1:15">
      <c r="A55" s="100">
        <v>9</v>
      </c>
      <c r="B55" s="19" t="s">
        <v>244</v>
      </c>
      <c r="C55" s="99" t="s">
        <v>220</v>
      </c>
      <c r="D55" s="98">
        <v>1</v>
      </c>
      <c r="E55" s="23">
        <v>33.5</v>
      </c>
      <c r="F55" s="23">
        <v>31.55</v>
      </c>
      <c r="G55" s="23">
        <v>34</v>
      </c>
      <c r="H55" s="23" t="s">
        <v>108</v>
      </c>
      <c r="I55" s="23" t="s">
        <v>108</v>
      </c>
      <c r="J55" s="184">
        <f t="shared" si="6"/>
        <v>33.02</v>
      </c>
      <c r="K55" s="118">
        <f t="shared" si="7"/>
        <v>33.02</v>
      </c>
      <c r="L55" s="172"/>
      <c r="M55" s="172"/>
      <c r="N55" s="172"/>
      <c r="O55" s="172"/>
    </row>
    <row r="56" spans="1:15">
      <c r="A56" s="107"/>
      <c r="B56" s="154" t="s">
        <v>227</v>
      </c>
      <c r="C56" s="155"/>
      <c r="D56" s="155"/>
      <c r="E56" s="155"/>
      <c r="F56" s="155"/>
      <c r="G56" s="155"/>
      <c r="H56" s="155"/>
      <c r="I56" s="155"/>
      <c r="J56" s="158"/>
      <c r="K56" s="122">
        <f>SUM(K47:K55)</f>
        <v>361.65</v>
      </c>
      <c r="L56" s="172"/>
      <c r="M56" s="172"/>
      <c r="N56" s="172"/>
      <c r="O56" s="172"/>
    </row>
    <row r="57" spans="1:15">
      <c r="A57" s="154" t="s">
        <v>228</v>
      </c>
      <c r="B57" s="155"/>
      <c r="C57" s="155"/>
      <c r="D57" s="155"/>
      <c r="E57" s="155"/>
      <c r="F57" s="155"/>
      <c r="G57" s="155"/>
      <c r="H57" s="155"/>
      <c r="I57" s="155"/>
      <c r="J57" s="158"/>
      <c r="K57" s="122">
        <f>K56/12</f>
        <v>30.1375</v>
      </c>
      <c r="L57" s="172"/>
      <c r="M57" s="172"/>
      <c r="N57" s="172"/>
      <c r="O57" s="172"/>
    </row>
    <row r="58" spans="1:15">
      <c r="A58" s="148"/>
      <c r="B58" s="148"/>
      <c r="C58" s="148"/>
      <c r="D58" s="148"/>
      <c r="E58" s="148"/>
      <c r="F58" s="148"/>
      <c r="G58" s="148"/>
      <c r="H58" s="148"/>
      <c r="I58" s="148"/>
      <c r="J58" s="148"/>
      <c r="K58" s="148"/>
      <c r="L58" s="172"/>
      <c r="M58" s="172"/>
      <c r="N58" s="172"/>
      <c r="O58" s="172"/>
    </row>
    <row r="59" spans="1:15">
      <c r="A59" s="94" t="s">
        <v>245</v>
      </c>
      <c r="B59" s="94"/>
      <c r="C59" s="94"/>
      <c r="D59" s="94"/>
      <c r="E59" s="94"/>
      <c r="F59" s="94"/>
      <c r="G59" s="94"/>
      <c r="H59" s="94"/>
      <c r="I59" s="94"/>
      <c r="J59" s="94"/>
      <c r="K59" s="94"/>
      <c r="L59" s="172"/>
      <c r="M59" s="172"/>
      <c r="N59" s="172"/>
      <c r="O59" s="172"/>
    </row>
    <row r="60" spans="1:15">
      <c r="A60" s="94" t="s">
        <v>207</v>
      </c>
      <c r="B60" s="94"/>
      <c r="C60" s="94"/>
      <c r="D60" s="94"/>
      <c r="E60" s="94"/>
      <c r="F60" s="94"/>
      <c r="G60" s="94"/>
      <c r="H60" s="94"/>
      <c r="I60" s="94"/>
      <c r="J60" s="94"/>
      <c r="K60" s="94"/>
      <c r="L60" s="172"/>
      <c r="M60" s="172"/>
      <c r="N60" s="172"/>
      <c r="O60" s="172"/>
    </row>
    <row r="61" ht="24" spans="1:15">
      <c r="A61" s="107" t="s">
        <v>3</v>
      </c>
      <c r="B61" s="94" t="s">
        <v>208</v>
      </c>
      <c r="C61" s="94" t="s">
        <v>209</v>
      </c>
      <c r="D61" s="107" t="s">
        <v>210</v>
      </c>
      <c r="E61" s="94" t="s">
        <v>211</v>
      </c>
      <c r="F61" s="94" t="s">
        <v>212</v>
      </c>
      <c r="G61" s="94" t="s">
        <v>213</v>
      </c>
      <c r="H61" s="94" t="s">
        <v>214</v>
      </c>
      <c r="I61" s="94" t="s">
        <v>215</v>
      </c>
      <c r="J61" s="94" t="s">
        <v>216</v>
      </c>
      <c r="K61" s="107" t="s">
        <v>217</v>
      </c>
      <c r="L61" s="172"/>
      <c r="M61" s="172"/>
      <c r="N61" s="172"/>
      <c r="O61" s="172"/>
    </row>
    <row r="62" ht="39" customHeight="1" spans="1:15">
      <c r="A62" s="96">
        <v>1</v>
      </c>
      <c r="B62" s="19" t="s">
        <v>243</v>
      </c>
      <c r="C62" s="97" t="s">
        <v>209</v>
      </c>
      <c r="D62" s="98">
        <v>2</v>
      </c>
      <c r="E62" s="28">
        <v>4.9</v>
      </c>
      <c r="F62" s="22">
        <v>6</v>
      </c>
      <c r="G62" s="42">
        <v>4.5</v>
      </c>
      <c r="H62" s="23">
        <v>4.63</v>
      </c>
      <c r="I62" s="23" t="s">
        <v>108</v>
      </c>
      <c r="J62" s="184">
        <f t="shared" ref="J62:J69" si="8">ROUND((AVERAGE(E62:I62)),2)</f>
        <v>5.01</v>
      </c>
      <c r="K62" s="118">
        <f t="shared" ref="K62:K69" si="9">J62*D62</f>
        <v>10.02</v>
      </c>
      <c r="L62" s="172"/>
      <c r="M62" s="172"/>
      <c r="N62" s="172"/>
      <c r="O62" s="172"/>
    </row>
    <row r="63" spans="1:15">
      <c r="A63" s="96">
        <v>2</v>
      </c>
      <c r="B63" s="106" t="s">
        <v>246</v>
      </c>
      <c r="C63" s="99" t="s">
        <v>220</v>
      </c>
      <c r="D63" s="98">
        <v>3</v>
      </c>
      <c r="E63" s="22">
        <v>12</v>
      </c>
      <c r="F63" s="26">
        <v>13.36</v>
      </c>
      <c r="G63" s="23">
        <v>12.55</v>
      </c>
      <c r="H63" s="23" t="s">
        <v>108</v>
      </c>
      <c r="I63" s="23" t="s">
        <v>108</v>
      </c>
      <c r="J63" s="184">
        <f t="shared" si="8"/>
        <v>12.64</v>
      </c>
      <c r="K63" s="118">
        <f t="shared" si="9"/>
        <v>37.92</v>
      </c>
      <c r="L63" s="172"/>
      <c r="M63" s="172"/>
      <c r="N63" s="172"/>
      <c r="O63" s="172"/>
    </row>
    <row r="64" ht="38.1" customHeight="1" spans="1:15">
      <c r="A64" s="100">
        <v>3</v>
      </c>
      <c r="B64" s="19" t="s">
        <v>221</v>
      </c>
      <c r="C64" s="97" t="s">
        <v>209</v>
      </c>
      <c r="D64" s="98">
        <v>1</v>
      </c>
      <c r="E64" s="28">
        <v>3.8</v>
      </c>
      <c r="F64" s="22">
        <v>4</v>
      </c>
      <c r="G64" s="42">
        <v>3.1</v>
      </c>
      <c r="H64" s="23">
        <v>3.79</v>
      </c>
      <c r="I64" s="23" t="s">
        <v>108</v>
      </c>
      <c r="J64" s="184">
        <f t="shared" si="8"/>
        <v>3.67</v>
      </c>
      <c r="K64" s="118">
        <f t="shared" si="9"/>
        <v>3.67</v>
      </c>
      <c r="L64" s="172"/>
      <c r="M64" s="172"/>
      <c r="N64" s="172"/>
      <c r="O64" s="172"/>
    </row>
    <row r="65" ht="48" spans="1:15">
      <c r="A65" s="96">
        <v>4</v>
      </c>
      <c r="B65" s="19" t="s">
        <v>222</v>
      </c>
      <c r="C65" s="97" t="s">
        <v>209</v>
      </c>
      <c r="D65" s="98">
        <v>1</v>
      </c>
      <c r="E65" s="23">
        <v>26.99</v>
      </c>
      <c r="F65" s="23">
        <v>24.66</v>
      </c>
      <c r="G65" s="23">
        <v>30.99</v>
      </c>
      <c r="H65" s="23">
        <v>31.78</v>
      </c>
      <c r="I65" s="23" t="s">
        <v>108</v>
      </c>
      <c r="J65" s="184">
        <f t="shared" si="8"/>
        <v>28.61</v>
      </c>
      <c r="K65" s="118">
        <f t="shared" si="9"/>
        <v>28.61</v>
      </c>
      <c r="L65" s="172"/>
      <c r="M65" s="172"/>
      <c r="N65" s="172"/>
      <c r="O65" s="172"/>
    </row>
    <row r="66" ht="17.1" customHeight="1" spans="1:15">
      <c r="A66" s="96">
        <v>5</v>
      </c>
      <c r="B66" s="19" t="s">
        <v>223</v>
      </c>
      <c r="C66" s="99" t="s">
        <v>220</v>
      </c>
      <c r="D66" s="98">
        <v>2</v>
      </c>
      <c r="E66" s="23">
        <v>1.69</v>
      </c>
      <c r="F66" s="23">
        <v>1.78</v>
      </c>
      <c r="G66" s="23">
        <v>1.35</v>
      </c>
      <c r="H66" s="23">
        <v>1.67</v>
      </c>
      <c r="I66" s="23" t="s">
        <v>108</v>
      </c>
      <c r="J66" s="184">
        <f t="shared" si="8"/>
        <v>1.62</v>
      </c>
      <c r="K66" s="118">
        <f t="shared" si="9"/>
        <v>3.24</v>
      </c>
      <c r="L66" s="172"/>
      <c r="M66" s="172"/>
      <c r="N66" s="172"/>
      <c r="O66" s="172"/>
    </row>
    <row r="67" ht="36" spans="1:15">
      <c r="A67" s="100">
        <v>6</v>
      </c>
      <c r="B67" s="19" t="s">
        <v>224</v>
      </c>
      <c r="C67" s="99" t="s">
        <v>220</v>
      </c>
      <c r="D67" s="98">
        <v>5</v>
      </c>
      <c r="E67" s="23">
        <v>7.29</v>
      </c>
      <c r="F67" s="23">
        <v>7.95</v>
      </c>
      <c r="G67" s="23">
        <v>4.8</v>
      </c>
      <c r="H67" s="23">
        <v>6.93</v>
      </c>
      <c r="I67" s="23" t="s">
        <v>108</v>
      </c>
      <c r="J67" s="184">
        <f t="shared" si="8"/>
        <v>6.74</v>
      </c>
      <c r="K67" s="118">
        <f t="shared" si="9"/>
        <v>33.7</v>
      </c>
      <c r="L67" s="172"/>
      <c r="M67" s="172"/>
      <c r="N67" s="172"/>
      <c r="O67" s="172"/>
    </row>
    <row r="68" ht="39" customHeight="1" spans="1:15">
      <c r="A68" s="96">
        <v>7</v>
      </c>
      <c r="B68" s="19" t="s">
        <v>225</v>
      </c>
      <c r="C68" s="99" t="s">
        <v>220</v>
      </c>
      <c r="D68" s="98">
        <v>2</v>
      </c>
      <c r="E68" s="23">
        <v>69</v>
      </c>
      <c r="F68" s="23">
        <v>50.49</v>
      </c>
      <c r="G68" s="23">
        <v>59.9</v>
      </c>
      <c r="H68" s="23">
        <v>60</v>
      </c>
      <c r="I68" s="23" t="s">
        <v>108</v>
      </c>
      <c r="J68" s="184">
        <f t="shared" si="8"/>
        <v>59.85</v>
      </c>
      <c r="K68" s="118">
        <f t="shared" si="9"/>
        <v>119.7</v>
      </c>
      <c r="L68" s="172"/>
      <c r="M68" s="172"/>
      <c r="N68" s="172"/>
      <c r="O68" s="172"/>
    </row>
    <row r="69" spans="1:15">
      <c r="A69" s="96">
        <v>8</v>
      </c>
      <c r="B69" s="19" t="s">
        <v>239</v>
      </c>
      <c r="C69" s="99" t="s">
        <v>209</v>
      </c>
      <c r="D69" s="98">
        <v>1</v>
      </c>
      <c r="E69" s="23">
        <v>17.9</v>
      </c>
      <c r="F69" s="23">
        <v>17.8</v>
      </c>
      <c r="G69" s="23">
        <v>20</v>
      </c>
      <c r="H69" s="23">
        <v>24</v>
      </c>
      <c r="I69" s="23" t="s">
        <v>108</v>
      </c>
      <c r="J69" s="184">
        <f t="shared" si="8"/>
        <v>19.93</v>
      </c>
      <c r="K69" s="118">
        <f t="shared" si="9"/>
        <v>19.93</v>
      </c>
      <c r="L69" s="172"/>
      <c r="M69" s="172"/>
      <c r="N69" s="172"/>
      <c r="O69" s="172"/>
    </row>
    <row r="70" spans="1:15">
      <c r="A70" s="107"/>
      <c r="B70" s="154" t="s">
        <v>227</v>
      </c>
      <c r="C70" s="155"/>
      <c r="D70" s="155"/>
      <c r="E70" s="155"/>
      <c r="F70" s="155"/>
      <c r="G70" s="155"/>
      <c r="H70" s="155"/>
      <c r="I70" s="155"/>
      <c r="J70" s="158"/>
      <c r="K70" s="122">
        <f>SUM(K62:K69)</f>
        <v>256.79</v>
      </c>
      <c r="L70" s="172"/>
      <c r="M70" s="172"/>
      <c r="N70" s="172"/>
      <c r="O70" s="172"/>
    </row>
    <row r="71" spans="1:15">
      <c r="A71" s="154" t="s">
        <v>228</v>
      </c>
      <c r="B71" s="155"/>
      <c r="C71" s="155"/>
      <c r="D71" s="155"/>
      <c r="E71" s="155"/>
      <c r="F71" s="155"/>
      <c r="G71" s="155"/>
      <c r="H71" s="155"/>
      <c r="I71" s="155"/>
      <c r="J71" s="158"/>
      <c r="K71" s="122">
        <f>K70/12</f>
        <v>21.3991666666667</v>
      </c>
      <c r="L71" s="172"/>
      <c r="M71" s="172"/>
      <c r="N71" s="172"/>
      <c r="O71" s="172"/>
    </row>
    <row r="72" spans="1:15">
      <c r="A72" s="186"/>
      <c r="B72" s="186"/>
      <c r="C72" s="186"/>
      <c r="D72" s="186"/>
      <c r="E72" s="186"/>
      <c r="F72" s="186"/>
      <c r="G72" s="186"/>
      <c r="H72" s="186"/>
      <c r="I72" s="186"/>
      <c r="J72" s="186"/>
      <c r="K72" s="186"/>
      <c r="L72" s="172"/>
      <c r="M72" s="172"/>
      <c r="N72" s="172"/>
      <c r="O72" s="172"/>
    </row>
    <row r="73" spans="1:15">
      <c r="A73" s="94" t="s">
        <v>247</v>
      </c>
      <c r="B73" s="94"/>
      <c r="C73" s="94"/>
      <c r="D73" s="94"/>
      <c r="E73" s="94"/>
      <c r="F73" s="94"/>
      <c r="G73" s="94"/>
      <c r="H73" s="94"/>
      <c r="I73" s="94"/>
      <c r="J73" s="94"/>
      <c r="K73" s="94"/>
      <c r="L73" s="172"/>
      <c r="M73" s="172"/>
      <c r="N73" s="172"/>
      <c r="O73" s="172"/>
    </row>
    <row r="74" spans="1:15">
      <c r="A74" s="94" t="s">
        <v>207</v>
      </c>
      <c r="B74" s="94"/>
      <c r="C74" s="94"/>
      <c r="D74" s="94"/>
      <c r="E74" s="94"/>
      <c r="F74" s="94"/>
      <c r="G74" s="94"/>
      <c r="H74" s="94"/>
      <c r="I74" s="94"/>
      <c r="J74" s="94"/>
      <c r="K74" s="94"/>
      <c r="L74" s="172"/>
      <c r="M74" s="172"/>
      <c r="N74" s="172"/>
      <c r="O74" s="172"/>
    </row>
    <row r="75" ht="24" spans="1:15">
      <c r="A75" s="107" t="s">
        <v>3</v>
      </c>
      <c r="B75" s="94" t="s">
        <v>208</v>
      </c>
      <c r="C75" s="94" t="s">
        <v>209</v>
      </c>
      <c r="D75" s="107" t="s">
        <v>210</v>
      </c>
      <c r="E75" s="94" t="s">
        <v>211</v>
      </c>
      <c r="F75" s="94" t="s">
        <v>212</v>
      </c>
      <c r="G75" s="94" t="s">
        <v>213</v>
      </c>
      <c r="H75" s="94" t="s">
        <v>214</v>
      </c>
      <c r="I75" s="94" t="s">
        <v>215</v>
      </c>
      <c r="J75" s="94" t="s">
        <v>216</v>
      </c>
      <c r="K75" s="107" t="s">
        <v>217</v>
      </c>
      <c r="L75" s="172"/>
      <c r="M75" s="172"/>
      <c r="N75" s="172"/>
      <c r="O75" s="172"/>
    </row>
    <row r="76" ht="38.1" customHeight="1" spans="1:15">
      <c r="A76" s="96">
        <v>1</v>
      </c>
      <c r="B76" s="19" t="s">
        <v>230</v>
      </c>
      <c r="C76" s="97" t="s">
        <v>220</v>
      </c>
      <c r="D76" s="98">
        <v>5</v>
      </c>
      <c r="E76" s="22">
        <v>17.4</v>
      </c>
      <c r="F76" s="23">
        <v>16.2</v>
      </c>
      <c r="G76" s="23">
        <v>13.8</v>
      </c>
      <c r="H76" s="23" t="s">
        <v>108</v>
      </c>
      <c r="I76" s="23" t="s">
        <v>108</v>
      </c>
      <c r="J76" s="184">
        <f t="shared" ref="J76:J81" si="10">ROUND((AVERAGE(E76:I76)),2)</f>
        <v>15.8</v>
      </c>
      <c r="K76" s="118">
        <f t="shared" ref="K76:K81" si="11">J76*D76</f>
        <v>79</v>
      </c>
      <c r="L76" s="172"/>
      <c r="M76" s="172"/>
      <c r="N76" s="172"/>
      <c r="O76" s="172"/>
    </row>
    <row r="77" ht="48" spans="1:15">
      <c r="A77" s="96">
        <v>2</v>
      </c>
      <c r="B77" s="106" t="s">
        <v>232</v>
      </c>
      <c r="C77" s="99" t="s">
        <v>209</v>
      </c>
      <c r="D77" s="98">
        <v>2</v>
      </c>
      <c r="E77" s="28">
        <v>4.9</v>
      </c>
      <c r="F77" s="22">
        <v>6</v>
      </c>
      <c r="G77" s="42">
        <v>4.5</v>
      </c>
      <c r="H77" s="23">
        <v>4.63</v>
      </c>
      <c r="I77" s="23" t="s">
        <v>108</v>
      </c>
      <c r="J77" s="184">
        <f t="shared" si="10"/>
        <v>5.01</v>
      </c>
      <c r="K77" s="118">
        <f t="shared" si="11"/>
        <v>10.02</v>
      </c>
      <c r="L77" s="172"/>
      <c r="M77" s="172"/>
      <c r="N77" s="172"/>
      <c r="O77" s="172"/>
    </row>
    <row r="78" ht="120" customHeight="1" spans="1:15">
      <c r="A78" s="100">
        <v>3</v>
      </c>
      <c r="B78" s="19" t="s">
        <v>248</v>
      </c>
      <c r="C78" s="97" t="s">
        <v>220</v>
      </c>
      <c r="D78" s="98">
        <v>2</v>
      </c>
      <c r="E78" s="23">
        <v>87.99</v>
      </c>
      <c r="F78" s="23">
        <v>80</v>
      </c>
      <c r="G78" s="23">
        <v>65</v>
      </c>
      <c r="H78" s="23">
        <v>59.99</v>
      </c>
      <c r="I78" s="23" t="s">
        <v>108</v>
      </c>
      <c r="J78" s="184">
        <f t="shared" si="10"/>
        <v>73.25</v>
      </c>
      <c r="K78" s="118">
        <f t="shared" si="11"/>
        <v>146.5</v>
      </c>
      <c r="L78" s="172"/>
      <c r="M78" s="172"/>
      <c r="N78" s="172"/>
      <c r="O78" s="172"/>
    </row>
    <row r="79" ht="48" spans="1:15">
      <c r="A79" s="96">
        <v>4</v>
      </c>
      <c r="B79" s="19" t="s">
        <v>222</v>
      </c>
      <c r="C79" s="97" t="s">
        <v>209</v>
      </c>
      <c r="D79" s="98">
        <v>1</v>
      </c>
      <c r="E79" s="23">
        <v>26.99</v>
      </c>
      <c r="F79" s="23">
        <v>24.66</v>
      </c>
      <c r="G79" s="23">
        <v>30.99</v>
      </c>
      <c r="H79" s="23">
        <v>31.78</v>
      </c>
      <c r="I79" s="23" t="s">
        <v>108</v>
      </c>
      <c r="J79" s="184">
        <f t="shared" si="10"/>
        <v>28.61</v>
      </c>
      <c r="K79" s="118">
        <f t="shared" si="11"/>
        <v>28.61</v>
      </c>
      <c r="L79" s="172"/>
      <c r="M79" s="172"/>
      <c r="N79" s="172"/>
      <c r="O79" s="172"/>
    </row>
    <row r="80" ht="17.1" customHeight="1" spans="1:15">
      <c r="A80" s="96">
        <v>5</v>
      </c>
      <c r="B80" s="19" t="s">
        <v>238</v>
      </c>
      <c r="C80" s="97" t="s">
        <v>209</v>
      </c>
      <c r="D80" s="98">
        <v>1</v>
      </c>
      <c r="E80" s="23">
        <v>27.89</v>
      </c>
      <c r="F80" s="23">
        <v>17</v>
      </c>
      <c r="G80" s="23">
        <v>23.4</v>
      </c>
      <c r="H80" s="23">
        <v>18</v>
      </c>
      <c r="I80" s="23" t="s">
        <v>108</v>
      </c>
      <c r="J80" s="184">
        <f t="shared" si="10"/>
        <v>21.57</v>
      </c>
      <c r="K80" s="118">
        <f t="shared" si="11"/>
        <v>21.57</v>
      </c>
      <c r="L80" s="172"/>
      <c r="M80" s="172"/>
      <c r="N80" s="172"/>
      <c r="O80" s="172"/>
    </row>
    <row r="81" spans="1:15">
      <c r="A81" s="96">
        <v>6</v>
      </c>
      <c r="B81" s="19" t="s">
        <v>223</v>
      </c>
      <c r="C81" s="99" t="s">
        <v>220</v>
      </c>
      <c r="D81" s="98">
        <v>3</v>
      </c>
      <c r="E81" s="23">
        <v>1.69</v>
      </c>
      <c r="F81" s="23">
        <v>1.78</v>
      </c>
      <c r="G81" s="23">
        <v>1.35</v>
      </c>
      <c r="H81" s="23">
        <v>1.67</v>
      </c>
      <c r="I81" s="23" t="s">
        <v>108</v>
      </c>
      <c r="J81" s="184">
        <f t="shared" si="10"/>
        <v>1.62</v>
      </c>
      <c r="K81" s="118">
        <f t="shared" si="11"/>
        <v>4.86</v>
      </c>
      <c r="L81" s="172"/>
      <c r="M81" s="172"/>
      <c r="N81" s="172"/>
      <c r="O81" s="172"/>
    </row>
    <row r="82" spans="1:15">
      <c r="A82" s="107"/>
      <c r="B82" s="154" t="s">
        <v>227</v>
      </c>
      <c r="C82" s="155"/>
      <c r="D82" s="155"/>
      <c r="E82" s="155"/>
      <c r="F82" s="155"/>
      <c r="G82" s="155"/>
      <c r="H82" s="155"/>
      <c r="I82" s="155"/>
      <c r="J82" s="158"/>
      <c r="K82" s="122">
        <f>SUM(K76:K81)</f>
        <v>290.56</v>
      </c>
      <c r="L82" s="172"/>
      <c r="M82" s="172"/>
      <c r="N82" s="172"/>
      <c r="O82" s="172"/>
    </row>
    <row r="83" spans="1:15">
      <c r="A83" s="154" t="s">
        <v>228</v>
      </c>
      <c r="B83" s="155"/>
      <c r="C83" s="155"/>
      <c r="D83" s="155"/>
      <c r="E83" s="155"/>
      <c r="F83" s="155"/>
      <c r="G83" s="155"/>
      <c r="H83" s="155"/>
      <c r="I83" s="155"/>
      <c r="J83" s="158"/>
      <c r="K83" s="122">
        <f>K82/12</f>
        <v>24.2133333333333</v>
      </c>
      <c r="L83" s="172"/>
      <c r="M83" s="172"/>
      <c r="N83" s="172"/>
      <c r="O83" s="172"/>
    </row>
  </sheetData>
  <mergeCells count="28">
    <mergeCell ref="A1:K1"/>
    <mergeCell ref="A3:K3"/>
    <mergeCell ref="A4:K4"/>
    <mergeCell ref="A5:K5"/>
    <mergeCell ref="A15:J15"/>
    <mergeCell ref="A16:J16"/>
    <mergeCell ref="A18:K18"/>
    <mergeCell ref="A19:K19"/>
    <mergeCell ref="B27:J27"/>
    <mergeCell ref="A28:J28"/>
    <mergeCell ref="A30:K30"/>
    <mergeCell ref="A31:K31"/>
    <mergeCell ref="A41:J41"/>
    <mergeCell ref="A42:J42"/>
    <mergeCell ref="A44:K44"/>
    <mergeCell ref="A45:K45"/>
    <mergeCell ref="B56:J56"/>
    <mergeCell ref="A57:J57"/>
    <mergeCell ref="A58:K58"/>
    <mergeCell ref="A59:K59"/>
    <mergeCell ref="A60:K60"/>
    <mergeCell ref="B70:J70"/>
    <mergeCell ref="A71:J71"/>
    <mergeCell ref="A72:K72"/>
    <mergeCell ref="A73:K73"/>
    <mergeCell ref="A74:K74"/>
    <mergeCell ref="B82:J82"/>
    <mergeCell ref="A83:J83"/>
  </mergeCells>
  <pageMargins left="0.75" right="0.75" top="1" bottom="1" header="0.5" footer="0.5"/>
  <pageSetup paperSize="9" scale="65" orientation="portrait"/>
  <headerFooter/>
  <rowBreaks count="1" manualBreakCount="1">
    <brk id="42" max="16383" man="1"/>
  </row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8"/>
  <sheetViews>
    <sheetView view="pageBreakPreview" zoomScaleNormal="100" topLeftCell="A81" workbookViewId="0">
      <selection activeCell="K117" sqref="K117"/>
    </sheetView>
  </sheetViews>
  <sheetFormatPr defaultColWidth="9.14285714285714" defaultRowHeight="12"/>
  <cols>
    <col min="1" max="1" width="9.14285714285714" style="89"/>
    <col min="2" max="2" width="39.4285714285714" style="89" customWidth="1"/>
    <col min="3" max="4" width="9.14285714285714" style="89"/>
    <col min="5" max="8" width="12.2857142857143" style="89" hidden="1" customWidth="1"/>
    <col min="9" max="9" width="9.14285714285714" style="89" hidden="1" customWidth="1"/>
    <col min="10" max="10" width="13" style="89"/>
    <col min="11" max="11" width="14.4285714285714" style="89"/>
    <col min="12" max="16384" width="9.14285714285714" style="89"/>
  </cols>
  <sheetData>
    <row r="1" s="86" customFormat="1" ht="15" spans="1:15">
      <c r="A1" s="163" t="s">
        <v>249</v>
      </c>
      <c r="B1" s="164"/>
      <c r="C1" s="164"/>
      <c r="D1" s="164"/>
      <c r="E1" s="164"/>
      <c r="F1" s="164"/>
      <c r="G1" s="164"/>
      <c r="H1" s="164"/>
      <c r="I1" s="164"/>
      <c r="J1" s="164"/>
      <c r="K1" s="170"/>
      <c r="L1" s="116"/>
      <c r="M1" s="116"/>
      <c r="N1" s="116"/>
      <c r="O1" s="116"/>
    </row>
    <row r="2" s="86" customFormat="1" ht="14.25" spans="1:15">
      <c r="A2" s="165"/>
      <c r="B2" s="165"/>
      <c r="C2" s="165"/>
      <c r="D2" s="165"/>
      <c r="E2" s="165"/>
      <c r="F2" s="165"/>
      <c r="G2" s="165"/>
      <c r="H2" s="165"/>
      <c r="I2" s="165"/>
      <c r="J2" s="165"/>
      <c r="K2" s="165"/>
      <c r="L2" s="116"/>
      <c r="M2" s="116"/>
      <c r="N2" s="116"/>
      <c r="O2" s="116"/>
    </row>
    <row r="3" s="86" customFormat="1" ht="15" spans="1:15">
      <c r="A3" s="166" t="s">
        <v>250</v>
      </c>
      <c r="B3" s="167"/>
      <c r="C3" s="167"/>
      <c r="D3" s="167"/>
      <c r="E3" s="167"/>
      <c r="F3" s="167"/>
      <c r="G3" s="167"/>
      <c r="H3" s="167"/>
      <c r="I3" s="167"/>
      <c r="J3" s="167"/>
      <c r="K3" s="171"/>
      <c r="L3" s="116"/>
      <c r="M3" s="116"/>
      <c r="N3" s="116"/>
      <c r="O3" s="116"/>
    </row>
    <row r="4" spans="1:11">
      <c r="A4" s="94" t="s">
        <v>251</v>
      </c>
      <c r="B4" s="94"/>
      <c r="C4" s="94"/>
      <c r="D4" s="94"/>
      <c r="E4" s="94"/>
      <c r="F4" s="94"/>
      <c r="G4" s="94"/>
      <c r="H4" s="94"/>
      <c r="I4" s="94"/>
      <c r="J4" s="94"/>
      <c r="K4" s="94"/>
    </row>
    <row r="5" spans="1:11">
      <c r="A5" s="94" t="s">
        <v>252</v>
      </c>
      <c r="B5" s="94"/>
      <c r="C5" s="94"/>
      <c r="D5" s="94"/>
      <c r="E5" s="94"/>
      <c r="F5" s="94"/>
      <c r="G5" s="94"/>
      <c r="H5" s="94"/>
      <c r="I5" s="94"/>
      <c r="J5" s="94"/>
      <c r="K5" s="94"/>
    </row>
    <row r="6" ht="24" spans="1:11">
      <c r="A6" s="107" t="s">
        <v>3</v>
      </c>
      <c r="B6" s="94" t="s">
        <v>208</v>
      </c>
      <c r="C6" s="94" t="s">
        <v>209</v>
      </c>
      <c r="D6" s="107" t="s">
        <v>210</v>
      </c>
      <c r="E6" s="94" t="s">
        <v>211</v>
      </c>
      <c r="F6" s="94" t="s">
        <v>212</v>
      </c>
      <c r="G6" s="94" t="s">
        <v>213</v>
      </c>
      <c r="H6" s="94" t="s">
        <v>214</v>
      </c>
      <c r="I6" s="94" t="s">
        <v>215</v>
      </c>
      <c r="J6" s="94" t="s">
        <v>216</v>
      </c>
      <c r="K6" s="107" t="s">
        <v>217</v>
      </c>
    </row>
    <row r="7" customHeight="1" spans="1:11">
      <c r="A7" s="96">
        <v>1</v>
      </c>
      <c r="B7" s="19" t="s">
        <v>253</v>
      </c>
      <c r="C7" s="97" t="s">
        <v>209</v>
      </c>
      <c r="D7" s="98">
        <v>2</v>
      </c>
      <c r="E7" s="22">
        <v>26.59</v>
      </c>
      <c r="F7" s="23">
        <v>28.39</v>
      </c>
      <c r="G7" s="23">
        <v>25</v>
      </c>
      <c r="H7" s="23">
        <v>40</v>
      </c>
      <c r="I7" s="23" t="s">
        <v>108</v>
      </c>
      <c r="J7" s="125">
        <f t="shared" ref="J7:J11" si="0">ROUND((AVERAGE(E7:I7)),2)</f>
        <v>30</v>
      </c>
      <c r="K7" s="118">
        <f t="shared" ref="K7:K11" si="1">J7*D7</f>
        <v>60</v>
      </c>
    </row>
    <row r="8" ht="60" spans="1:11">
      <c r="A8" s="96">
        <v>2</v>
      </c>
      <c r="B8" s="106" t="s">
        <v>254</v>
      </c>
      <c r="C8" s="99" t="s">
        <v>209</v>
      </c>
      <c r="D8" s="98">
        <v>2</v>
      </c>
      <c r="E8" s="22">
        <v>61.44</v>
      </c>
      <c r="F8" s="26">
        <v>60</v>
      </c>
      <c r="G8" s="23">
        <v>59.8</v>
      </c>
      <c r="H8" s="23" t="s">
        <v>108</v>
      </c>
      <c r="I8" s="23" t="s">
        <v>108</v>
      </c>
      <c r="J8" s="125">
        <f t="shared" si="0"/>
        <v>60.41</v>
      </c>
      <c r="K8" s="118">
        <f t="shared" si="1"/>
        <v>120.82</v>
      </c>
    </row>
    <row r="9" ht="12.95" customHeight="1" spans="1:11">
      <c r="A9" s="100">
        <v>3</v>
      </c>
      <c r="B9" s="19" t="s">
        <v>255</v>
      </c>
      <c r="C9" s="97" t="s">
        <v>209</v>
      </c>
      <c r="D9" s="98">
        <v>2</v>
      </c>
      <c r="E9" s="28">
        <v>53</v>
      </c>
      <c r="F9" s="22">
        <v>81.29</v>
      </c>
      <c r="G9" s="42">
        <v>62.5</v>
      </c>
      <c r="H9" s="23">
        <v>58.1</v>
      </c>
      <c r="I9" s="23" t="s">
        <v>108</v>
      </c>
      <c r="J9" s="125">
        <f t="shared" si="0"/>
        <v>63.72</v>
      </c>
      <c r="K9" s="118">
        <f t="shared" si="1"/>
        <v>127.44</v>
      </c>
    </row>
    <row r="10" spans="1:11">
      <c r="A10" s="96">
        <v>4</v>
      </c>
      <c r="B10" s="19" t="s">
        <v>256</v>
      </c>
      <c r="C10" s="97" t="s">
        <v>220</v>
      </c>
      <c r="D10" s="98">
        <v>2</v>
      </c>
      <c r="E10" s="23">
        <v>14.68</v>
      </c>
      <c r="F10" s="23">
        <v>15</v>
      </c>
      <c r="G10" s="23">
        <v>10.59</v>
      </c>
      <c r="H10" s="23" t="s">
        <v>108</v>
      </c>
      <c r="I10" s="23" t="s">
        <v>108</v>
      </c>
      <c r="J10" s="125">
        <f t="shared" si="0"/>
        <v>13.42</v>
      </c>
      <c r="K10" s="118">
        <f t="shared" si="1"/>
        <v>26.84</v>
      </c>
    </row>
    <row r="11" customHeight="1" spans="1:11">
      <c r="A11" s="96">
        <v>5</v>
      </c>
      <c r="B11" s="19" t="s">
        <v>257</v>
      </c>
      <c r="C11" s="97" t="s">
        <v>209</v>
      </c>
      <c r="D11" s="98">
        <v>1</v>
      </c>
      <c r="E11" s="23">
        <v>16.63</v>
      </c>
      <c r="F11" s="23">
        <v>15.65</v>
      </c>
      <c r="G11" s="23">
        <v>13.35</v>
      </c>
      <c r="H11" s="23">
        <v>16.25</v>
      </c>
      <c r="I11" s="23" t="s">
        <v>108</v>
      </c>
      <c r="J11" s="125">
        <f t="shared" si="0"/>
        <v>15.47</v>
      </c>
      <c r="K11" s="118">
        <f t="shared" si="1"/>
        <v>15.47</v>
      </c>
    </row>
    <row r="12" spans="1:11">
      <c r="A12" s="107"/>
      <c r="B12" s="154" t="s">
        <v>227</v>
      </c>
      <c r="C12" s="155"/>
      <c r="D12" s="155"/>
      <c r="E12" s="155"/>
      <c r="F12" s="155"/>
      <c r="G12" s="155"/>
      <c r="H12" s="155"/>
      <c r="I12" s="155"/>
      <c r="J12" s="158"/>
      <c r="K12" s="122">
        <f>SUM(K7:K11)</f>
        <v>350.57</v>
      </c>
    </row>
    <row r="13" spans="1:11">
      <c r="A13" s="154" t="s">
        <v>228</v>
      </c>
      <c r="B13" s="155"/>
      <c r="C13" s="155"/>
      <c r="D13" s="155"/>
      <c r="E13" s="155"/>
      <c r="F13" s="155"/>
      <c r="G13" s="155"/>
      <c r="H13" s="155"/>
      <c r="I13" s="155"/>
      <c r="J13" s="158"/>
      <c r="K13" s="122">
        <f>K12/12</f>
        <v>29.2141666666667</v>
      </c>
    </row>
    <row r="14" spans="1:11">
      <c r="A14" s="168"/>
      <c r="B14" s="144"/>
      <c r="C14" s="169"/>
      <c r="D14" s="115"/>
      <c r="E14" s="115"/>
      <c r="F14" s="115"/>
      <c r="G14" s="115"/>
      <c r="H14" s="115"/>
      <c r="I14" s="115"/>
      <c r="J14" s="115"/>
      <c r="K14" s="172"/>
    </row>
    <row r="15" spans="1:11">
      <c r="A15" s="94" t="s">
        <v>258</v>
      </c>
      <c r="B15" s="94"/>
      <c r="C15" s="94"/>
      <c r="D15" s="94"/>
      <c r="E15" s="94"/>
      <c r="F15" s="94"/>
      <c r="G15" s="94"/>
      <c r="H15" s="94"/>
      <c r="I15" s="94"/>
      <c r="J15" s="94"/>
      <c r="K15" s="94"/>
    </row>
    <row r="16" spans="1:11">
      <c r="A16" s="94" t="s">
        <v>252</v>
      </c>
      <c r="B16" s="94"/>
      <c r="C16" s="94"/>
      <c r="D16" s="94"/>
      <c r="E16" s="94"/>
      <c r="F16" s="94"/>
      <c r="G16" s="94"/>
      <c r="H16" s="94"/>
      <c r="I16" s="94"/>
      <c r="J16" s="94"/>
      <c r="K16" s="94"/>
    </row>
    <row r="17" ht="24" spans="1:11">
      <c r="A17" s="107" t="s">
        <v>3</v>
      </c>
      <c r="B17" s="94" t="s">
        <v>208</v>
      </c>
      <c r="C17" s="94" t="s">
        <v>209</v>
      </c>
      <c r="D17" s="107" t="s">
        <v>210</v>
      </c>
      <c r="E17" s="94" t="s">
        <v>211</v>
      </c>
      <c r="F17" s="94" t="s">
        <v>212</v>
      </c>
      <c r="G17" s="94" t="s">
        <v>213</v>
      </c>
      <c r="H17" s="94" t="s">
        <v>214</v>
      </c>
      <c r="I17" s="94" t="s">
        <v>215</v>
      </c>
      <c r="J17" s="94" t="s">
        <v>216</v>
      </c>
      <c r="K17" s="107" t="s">
        <v>217</v>
      </c>
    </row>
    <row r="18" customHeight="1" spans="1:11">
      <c r="A18" s="96">
        <v>1</v>
      </c>
      <c r="B18" s="19" t="s">
        <v>253</v>
      </c>
      <c r="C18" s="97" t="s">
        <v>209</v>
      </c>
      <c r="D18" s="98">
        <v>2</v>
      </c>
      <c r="E18" s="22">
        <v>26.59</v>
      </c>
      <c r="F18" s="23">
        <v>28.39</v>
      </c>
      <c r="G18" s="23">
        <v>25</v>
      </c>
      <c r="H18" s="23">
        <v>40</v>
      </c>
      <c r="I18" s="23" t="s">
        <v>108</v>
      </c>
      <c r="J18" s="125">
        <f t="shared" ref="J18:J21" si="2">ROUND((AVERAGE(E18:I18)),2)</f>
        <v>30</v>
      </c>
      <c r="K18" s="118">
        <f t="shared" ref="K18:K21" si="3">J18*D18</f>
        <v>60</v>
      </c>
    </row>
    <row r="19" ht="84" spans="1:11">
      <c r="A19" s="96">
        <v>2</v>
      </c>
      <c r="B19" s="106" t="s">
        <v>259</v>
      </c>
      <c r="C19" s="99" t="s">
        <v>209</v>
      </c>
      <c r="D19" s="98">
        <v>2</v>
      </c>
      <c r="E19" s="22">
        <v>298</v>
      </c>
      <c r="F19" s="26">
        <v>312.95</v>
      </c>
      <c r="G19" s="29">
        <v>371.94</v>
      </c>
      <c r="H19" s="29">
        <v>331.2</v>
      </c>
      <c r="I19" s="23" t="s">
        <v>108</v>
      </c>
      <c r="J19" s="125">
        <f t="shared" si="2"/>
        <v>328.52</v>
      </c>
      <c r="K19" s="118">
        <f t="shared" si="3"/>
        <v>657.04</v>
      </c>
    </row>
    <row r="20" customHeight="1" spans="1:11">
      <c r="A20" s="96">
        <v>4</v>
      </c>
      <c r="B20" s="19" t="s">
        <v>256</v>
      </c>
      <c r="C20" s="97" t="s">
        <v>220</v>
      </c>
      <c r="D20" s="98">
        <v>2</v>
      </c>
      <c r="E20" s="23">
        <v>14.68</v>
      </c>
      <c r="F20" s="23">
        <v>15</v>
      </c>
      <c r="G20" s="23">
        <v>10.59</v>
      </c>
      <c r="H20" s="23" t="s">
        <v>108</v>
      </c>
      <c r="I20" s="23" t="s">
        <v>108</v>
      </c>
      <c r="J20" s="125">
        <f t="shared" si="2"/>
        <v>13.42</v>
      </c>
      <c r="K20" s="118">
        <f t="shared" si="3"/>
        <v>26.84</v>
      </c>
    </row>
    <row r="21" spans="1:11">
      <c r="A21" s="96">
        <v>5</v>
      </c>
      <c r="B21" s="19" t="s">
        <v>257</v>
      </c>
      <c r="C21" s="97" t="s">
        <v>209</v>
      </c>
      <c r="D21" s="98">
        <v>1</v>
      </c>
      <c r="E21" s="23">
        <v>16.63</v>
      </c>
      <c r="F21" s="23">
        <v>15.65</v>
      </c>
      <c r="G21" s="23">
        <v>13.35</v>
      </c>
      <c r="H21" s="23">
        <v>16.25</v>
      </c>
      <c r="I21" s="23" t="s">
        <v>108</v>
      </c>
      <c r="J21" s="125">
        <f t="shared" si="2"/>
        <v>15.47</v>
      </c>
      <c r="K21" s="118">
        <f t="shared" si="3"/>
        <v>15.47</v>
      </c>
    </row>
    <row r="22" spans="1:11">
      <c r="A22" s="107"/>
      <c r="B22" s="154" t="s">
        <v>227</v>
      </c>
      <c r="C22" s="155"/>
      <c r="D22" s="155"/>
      <c r="E22" s="155"/>
      <c r="F22" s="155"/>
      <c r="G22" s="155"/>
      <c r="H22" s="155"/>
      <c r="I22" s="155"/>
      <c r="J22" s="158"/>
      <c r="K22" s="122">
        <f>SUM(K18:K21)</f>
        <v>759.35</v>
      </c>
    </row>
    <row r="23" spans="1:11">
      <c r="A23" s="154" t="s">
        <v>228</v>
      </c>
      <c r="B23" s="155"/>
      <c r="C23" s="155"/>
      <c r="D23" s="155"/>
      <c r="E23" s="155"/>
      <c r="F23" s="155"/>
      <c r="G23" s="155"/>
      <c r="H23" s="155"/>
      <c r="I23" s="155"/>
      <c r="J23" s="158"/>
      <c r="K23" s="122">
        <f>K22/12</f>
        <v>63.2791666666667</v>
      </c>
    </row>
    <row r="24" spans="1:11">
      <c r="A24" s="168"/>
      <c r="B24" s="144"/>
      <c r="C24" s="169"/>
      <c r="D24" s="115"/>
      <c r="E24" s="115"/>
      <c r="F24" s="115"/>
      <c r="G24" s="115"/>
      <c r="H24" s="115"/>
      <c r="I24" s="115"/>
      <c r="J24" s="115"/>
      <c r="K24" s="172"/>
    </row>
    <row r="25" spans="1:11">
      <c r="A25" s="94" t="s">
        <v>260</v>
      </c>
      <c r="B25" s="94"/>
      <c r="C25" s="94"/>
      <c r="D25" s="94"/>
      <c r="E25" s="94"/>
      <c r="F25" s="94"/>
      <c r="G25" s="94"/>
      <c r="H25" s="94"/>
      <c r="I25" s="94"/>
      <c r="J25" s="94"/>
      <c r="K25" s="94"/>
    </row>
    <row r="26" spans="1:11">
      <c r="A26" s="94" t="s">
        <v>252</v>
      </c>
      <c r="B26" s="94"/>
      <c r="C26" s="94"/>
      <c r="D26" s="94"/>
      <c r="E26" s="94"/>
      <c r="F26" s="94"/>
      <c r="G26" s="94"/>
      <c r="H26" s="94"/>
      <c r="I26" s="94"/>
      <c r="J26" s="94"/>
      <c r="K26" s="94"/>
    </row>
    <row r="27" ht="24" spans="1:11">
      <c r="A27" s="107" t="s">
        <v>3</v>
      </c>
      <c r="B27" s="94" t="s">
        <v>208</v>
      </c>
      <c r="C27" s="94" t="s">
        <v>209</v>
      </c>
      <c r="D27" s="107" t="s">
        <v>210</v>
      </c>
      <c r="E27" s="94" t="s">
        <v>211</v>
      </c>
      <c r="F27" s="94" t="s">
        <v>212</v>
      </c>
      <c r="G27" s="94" t="s">
        <v>213</v>
      </c>
      <c r="H27" s="94" t="s">
        <v>214</v>
      </c>
      <c r="I27" s="94" t="s">
        <v>215</v>
      </c>
      <c r="J27" s="94" t="s">
        <v>216</v>
      </c>
      <c r="K27" s="107" t="s">
        <v>217</v>
      </c>
    </row>
    <row r="28" customHeight="1" spans="1:11">
      <c r="A28" s="96">
        <v>1</v>
      </c>
      <c r="B28" s="19" t="s">
        <v>253</v>
      </c>
      <c r="C28" s="97" t="s">
        <v>209</v>
      </c>
      <c r="D28" s="98">
        <v>2</v>
      </c>
      <c r="E28" s="22">
        <v>26.59</v>
      </c>
      <c r="F28" s="23">
        <v>28.39</v>
      </c>
      <c r="G28" s="23">
        <v>25</v>
      </c>
      <c r="H28" s="23">
        <v>40</v>
      </c>
      <c r="I28" s="23" t="s">
        <v>108</v>
      </c>
      <c r="J28" s="125">
        <f t="shared" ref="J28:J32" si="4">ROUND((AVERAGE(E28:I28)),2)</f>
        <v>30</v>
      </c>
      <c r="K28" s="118">
        <f t="shared" ref="K28:K32" si="5">J28*D28</f>
        <v>60</v>
      </c>
    </row>
    <row r="29" ht="60" spans="1:11">
      <c r="A29" s="96">
        <v>2</v>
      </c>
      <c r="B29" s="106" t="s">
        <v>254</v>
      </c>
      <c r="C29" s="99" t="s">
        <v>209</v>
      </c>
      <c r="D29" s="98">
        <v>2</v>
      </c>
      <c r="E29" s="22">
        <v>298</v>
      </c>
      <c r="F29" s="26">
        <v>312.95</v>
      </c>
      <c r="G29" s="29">
        <v>371.94</v>
      </c>
      <c r="H29" s="29">
        <v>331.2</v>
      </c>
      <c r="I29" s="23" t="s">
        <v>108</v>
      </c>
      <c r="J29" s="125">
        <f t="shared" si="4"/>
        <v>328.52</v>
      </c>
      <c r="K29" s="118">
        <f t="shared" si="5"/>
        <v>657.04</v>
      </c>
    </row>
    <row r="30" customHeight="1" spans="1:11">
      <c r="A30" s="100">
        <v>3</v>
      </c>
      <c r="B30" s="19" t="s">
        <v>255</v>
      </c>
      <c r="C30" s="97" t="s">
        <v>209</v>
      </c>
      <c r="D30" s="98">
        <v>2</v>
      </c>
      <c r="E30" s="28">
        <v>53</v>
      </c>
      <c r="F30" s="22">
        <v>81.29</v>
      </c>
      <c r="G30" s="42">
        <v>62.5</v>
      </c>
      <c r="H30" s="23">
        <v>58.1</v>
      </c>
      <c r="I30" s="23" t="s">
        <v>108</v>
      </c>
      <c r="J30" s="125">
        <f t="shared" si="4"/>
        <v>63.72</v>
      </c>
      <c r="K30" s="118">
        <f t="shared" si="5"/>
        <v>127.44</v>
      </c>
    </row>
    <row r="31" customHeight="1" spans="1:11">
      <c r="A31" s="96">
        <v>4</v>
      </c>
      <c r="B31" s="19" t="s">
        <v>256</v>
      </c>
      <c r="C31" s="97" t="s">
        <v>220</v>
      </c>
      <c r="D31" s="98">
        <v>2</v>
      </c>
      <c r="E31" s="23">
        <v>14.68</v>
      </c>
      <c r="F31" s="23">
        <v>15</v>
      </c>
      <c r="G31" s="23">
        <v>10.59</v>
      </c>
      <c r="H31" s="23" t="s">
        <v>108</v>
      </c>
      <c r="I31" s="23" t="s">
        <v>108</v>
      </c>
      <c r="J31" s="125">
        <f t="shared" si="4"/>
        <v>13.42</v>
      </c>
      <c r="K31" s="118">
        <f t="shared" si="5"/>
        <v>26.84</v>
      </c>
    </row>
    <row r="32" spans="1:11">
      <c r="A32" s="96">
        <v>5</v>
      </c>
      <c r="B32" s="19" t="s">
        <v>257</v>
      </c>
      <c r="C32" s="97" t="s">
        <v>209</v>
      </c>
      <c r="D32" s="98">
        <v>1</v>
      </c>
      <c r="E32" s="23">
        <v>16.63</v>
      </c>
      <c r="F32" s="23">
        <v>15.65</v>
      </c>
      <c r="G32" s="23">
        <v>13.35</v>
      </c>
      <c r="H32" s="23">
        <v>16.25</v>
      </c>
      <c r="I32" s="23" t="s">
        <v>108</v>
      </c>
      <c r="J32" s="125">
        <f t="shared" si="4"/>
        <v>15.47</v>
      </c>
      <c r="K32" s="118">
        <f t="shared" si="5"/>
        <v>15.47</v>
      </c>
    </row>
    <row r="33" spans="1:11">
      <c r="A33" s="107"/>
      <c r="B33" s="154" t="s">
        <v>227</v>
      </c>
      <c r="C33" s="155"/>
      <c r="D33" s="155"/>
      <c r="E33" s="155"/>
      <c r="F33" s="155"/>
      <c r="G33" s="155"/>
      <c r="H33" s="155"/>
      <c r="I33" s="155"/>
      <c r="J33" s="158"/>
      <c r="K33" s="122">
        <f>SUM(K28:K32)</f>
        <v>886.79</v>
      </c>
    </row>
    <row r="34" spans="1:11">
      <c r="A34" s="154" t="s">
        <v>228</v>
      </c>
      <c r="B34" s="155"/>
      <c r="C34" s="155"/>
      <c r="D34" s="155"/>
      <c r="E34" s="155"/>
      <c r="F34" s="155"/>
      <c r="G34" s="155"/>
      <c r="H34" s="155"/>
      <c r="I34" s="155"/>
      <c r="J34" s="158"/>
      <c r="K34" s="122">
        <f>K33/12</f>
        <v>73.8991666666667</v>
      </c>
    </row>
    <row r="35" spans="1:11">
      <c r="A35" s="168"/>
      <c r="B35" s="144"/>
      <c r="C35" s="169"/>
      <c r="D35" s="115"/>
      <c r="E35" s="115"/>
      <c r="F35" s="115"/>
      <c r="G35" s="115"/>
      <c r="H35" s="115"/>
      <c r="I35" s="115"/>
      <c r="J35" s="115"/>
      <c r="K35" s="172"/>
    </row>
    <row r="36" spans="1:11">
      <c r="A36" s="94" t="s">
        <v>261</v>
      </c>
      <c r="B36" s="94"/>
      <c r="C36" s="94"/>
      <c r="D36" s="94"/>
      <c r="E36" s="94"/>
      <c r="F36" s="94"/>
      <c r="G36" s="94"/>
      <c r="H36" s="94"/>
      <c r="I36" s="94"/>
      <c r="J36" s="94"/>
      <c r="K36" s="94"/>
    </row>
    <row r="37" spans="1:11">
      <c r="A37" s="94" t="s">
        <v>252</v>
      </c>
      <c r="B37" s="94"/>
      <c r="C37" s="94"/>
      <c r="D37" s="94"/>
      <c r="E37" s="94"/>
      <c r="F37" s="94"/>
      <c r="G37" s="94"/>
      <c r="H37" s="94"/>
      <c r="I37" s="94"/>
      <c r="J37" s="94"/>
      <c r="K37" s="94"/>
    </row>
    <row r="38" ht="24" spans="1:11">
      <c r="A38" s="107" t="s">
        <v>3</v>
      </c>
      <c r="B38" s="94" t="s">
        <v>208</v>
      </c>
      <c r="C38" s="94" t="s">
        <v>209</v>
      </c>
      <c r="D38" s="107" t="s">
        <v>210</v>
      </c>
      <c r="E38" s="94" t="s">
        <v>211</v>
      </c>
      <c r="F38" s="94" t="s">
        <v>212</v>
      </c>
      <c r="G38" s="94" t="s">
        <v>213</v>
      </c>
      <c r="H38" s="94" t="s">
        <v>214</v>
      </c>
      <c r="I38" s="94" t="s">
        <v>215</v>
      </c>
      <c r="J38" s="94" t="s">
        <v>216</v>
      </c>
      <c r="K38" s="107" t="s">
        <v>217</v>
      </c>
    </row>
    <row r="39" ht="11.1" customHeight="1" spans="1:11">
      <c r="A39" s="96">
        <v>1</v>
      </c>
      <c r="B39" s="19" t="s">
        <v>253</v>
      </c>
      <c r="C39" s="97" t="s">
        <v>209</v>
      </c>
      <c r="D39" s="98">
        <v>2</v>
      </c>
      <c r="E39" s="22">
        <v>26.59</v>
      </c>
      <c r="F39" s="23">
        <v>28.39</v>
      </c>
      <c r="G39" s="23">
        <v>25</v>
      </c>
      <c r="H39" s="23">
        <v>40</v>
      </c>
      <c r="I39" s="23" t="s">
        <v>108</v>
      </c>
      <c r="J39" s="125">
        <f t="shared" ref="J39:J43" si="6">ROUND((AVERAGE(E39:I39)),2)</f>
        <v>30</v>
      </c>
      <c r="K39" s="118">
        <f t="shared" ref="K39:K43" si="7">J39*D39</f>
        <v>60</v>
      </c>
    </row>
    <row r="40" ht="60" spans="1:11">
      <c r="A40" s="96">
        <v>2</v>
      </c>
      <c r="B40" s="106" t="s">
        <v>262</v>
      </c>
      <c r="C40" s="99" t="s">
        <v>209</v>
      </c>
      <c r="D40" s="98">
        <v>2</v>
      </c>
      <c r="E40" s="22">
        <v>61.44</v>
      </c>
      <c r="F40" s="26">
        <v>60</v>
      </c>
      <c r="G40" s="23">
        <v>59.8</v>
      </c>
      <c r="H40" s="23" t="s">
        <v>108</v>
      </c>
      <c r="I40" s="23" t="s">
        <v>108</v>
      </c>
      <c r="J40" s="125">
        <f t="shared" si="6"/>
        <v>60.41</v>
      </c>
      <c r="K40" s="118">
        <f t="shared" si="7"/>
        <v>120.82</v>
      </c>
    </row>
    <row r="41" customHeight="1" spans="1:11">
      <c r="A41" s="100">
        <v>3</v>
      </c>
      <c r="B41" s="19" t="s">
        <v>255</v>
      </c>
      <c r="C41" s="97" t="s">
        <v>209</v>
      </c>
      <c r="D41" s="98">
        <v>2</v>
      </c>
      <c r="E41" s="28">
        <v>53</v>
      </c>
      <c r="F41" s="22">
        <v>81.29</v>
      </c>
      <c r="G41" s="42">
        <v>62.5</v>
      </c>
      <c r="H41" s="23">
        <v>58.1</v>
      </c>
      <c r="I41" s="23" t="s">
        <v>108</v>
      </c>
      <c r="J41" s="125">
        <f t="shared" si="6"/>
        <v>63.72</v>
      </c>
      <c r="K41" s="118">
        <f t="shared" si="7"/>
        <v>127.44</v>
      </c>
    </row>
    <row r="42" spans="1:11">
      <c r="A42" s="96">
        <v>4</v>
      </c>
      <c r="B42" s="19" t="s">
        <v>256</v>
      </c>
      <c r="C42" s="97" t="s">
        <v>220</v>
      </c>
      <c r="D42" s="98">
        <v>2</v>
      </c>
      <c r="E42" s="23">
        <v>14.68</v>
      </c>
      <c r="F42" s="23">
        <v>15</v>
      </c>
      <c r="G42" s="23">
        <v>10.59</v>
      </c>
      <c r="H42" s="23" t="s">
        <v>108</v>
      </c>
      <c r="I42" s="23" t="s">
        <v>108</v>
      </c>
      <c r="J42" s="125">
        <f t="shared" si="6"/>
        <v>13.42</v>
      </c>
      <c r="K42" s="118">
        <f t="shared" si="7"/>
        <v>26.84</v>
      </c>
    </row>
    <row r="43" ht="11.1" customHeight="1" spans="1:11">
      <c r="A43" s="96">
        <v>5</v>
      </c>
      <c r="B43" s="19" t="s">
        <v>257</v>
      </c>
      <c r="C43" s="97" t="s">
        <v>209</v>
      </c>
      <c r="D43" s="98">
        <v>1</v>
      </c>
      <c r="E43" s="23">
        <v>16.63</v>
      </c>
      <c r="F43" s="23">
        <v>15.65</v>
      </c>
      <c r="G43" s="23">
        <v>13.35</v>
      </c>
      <c r="H43" s="23">
        <v>16.25</v>
      </c>
      <c r="I43" s="23" t="s">
        <v>108</v>
      </c>
      <c r="J43" s="125">
        <f t="shared" si="6"/>
        <v>15.47</v>
      </c>
      <c r="K43" s="118">
        <f t="shared" si="7"/>
        <v>15.47</v>
      </c>
    </row>
    <row r="44" spans="1:11">
      <c r="A44" s="107"/>
      <c r="B44" s="154" t="s">
        <v>227</v>
      </c>
      <c r="C44" s="155"/>
      <c r="D44" s="155"/>
      <c r="E44" s="155"/>
      <c r="F44" s="155"/>
      <c r="G44" s="155"/>
      <c r="H44" s="155"/>
      <c r="I44" s="155"/>
      <c r="J44" s="158"/>
      <c r="K44" s="122">
        <f>SUM(K39:K43)</f>
        <v>350.57</v>
      </c>
    </row>
    <row r="45" spans="1:11">
      <c r="A45" s="154" t="s">
        <v>228</v>
      </c>
      <c r="B45" s="155"/>
      <c r="C45" s="155"/>
      <c r="D45" s="155"/>
      <c r="E45" s="155"/>
      <c r="F45" s="155"/>
      <c r="G45" s="155"/>
      <c r="H45" s="155"/>
      <c r="I45" s="155"/>
      <c r="J45" s="158"/>
      <c r="K45" s="122">
        <f>K44/12</f>
        <v>29.2141666666667</v>
      </c>
    </row>
    <row r="46" spans="1:11">
      <c r="A46" s="168"/>
      <c r="B46" s="144"/>
      <c r="C46" s="169"/>
      <c r="D46" s="115"/>
      <c r="E46" s="115"/>
      <c r="F46" s="115"/>
      <c r="G46" s="115"/>
      <c r="H46" s="115"/>
      <c r="I46" s="115"/>
      <c r="J46" s="115"/>
      <c r="K46" s="172"/>
    </row>
    <row r="47" spans="1:11">
      <c r="A47" s="94" t="s">
        <v>263</v>
      </c>
      <c r="B47" s="94"/>
      <c r="C47" s="94"/>
      <c r="D47" s="94"/>
      <c r="E47" s="94"/>
      <c r="F47" s="94"/>
      <c r="G47" s="94"/>
      <c r="H47" s="94"/>
      <c r="I47" s="94"/>
      <c r="J47" s="94"/>
      <c r="K47" s="94"/>
    </row>
    <row r="48" spans="1:11">
      <c r="A48" s="94" t="s">
        <v>252</v>
      </c>
      <c r="B48" s="94"/>
      <c r="C48" s="94"/>
      <c r="D48" s="94"/>
      <c r="E48" s="94"/>
      <c r="F48" s="94"/>
      <c r="G48" s="94"/>
      <c r="H48" s="94"/>
      <c r="I48" s="94"/>
      <c r="J48" s="94"/>
      <c r="K48" s="94"/>
    </row>
    <row r="49" ht="24" spans="1:11">
      <c r="A49" s="107" t="s">
        <v>3</v>
      </c>
      <c r="B49" s="94" t="s">
        <v>208</v>
      </c>
      <c r="C49" s="94" t="s">
        <v>209</v>
      </c>
      <c r="D49" s="107" t="s">
        <v>210</v>
      </c>
      <c r="E49" s="94" t="s">
        <v>211</v>
      </c>
      <c r="F49" s="94" t="s">
        <v>212</v>
      </c>
      <c r="G49" s="94" t="s">
        <v>213</v>
      </c>
      <c r="H49" s="94" t="s">
        <v>214</v>
      </c>
      <c r="I49" s="94" t="s">
        <v>215</v>
      </c>
      <c r="J49" s="94" t="s">
        <v>216</v>
      </c>
      <c r="K49" s="107" t="s">
        <v>217</v>
      </c>
    </row>
    <row r="50" ht="14.1" customHeight="1" spans="1:11">
      <c r="A50" s="96">
        <v>1</v>
      </c>
      <c r="B50" s="19" t="s">
        <v>253</v>
      </c>
      <c r="C50" s="97" t="s">
        <v>209</v>
      </c>
      <c r="D50" s="98">
        <v>2</v>
      </c>
      <c r="E50" s="22">
        <v>26.59</v>
      </c>
      <c r="F50" s="23">
        <v>28.39</v>
      </c>
      <c r="G50" s="23">
        <v>25</v>
      </c>
      <c r="H50" s="23">
        <v>40</v>
      </c>
      <c r="I50" s="23" t="s">
        <v>108</v>
      </c>
      <c r="J50" s="125">
        <f t="shared" ref="J50:J54" si="8">ROUND((AVERAGE(E50:I50)),2)</f>
        <v>30</v>
      </c>
      <c r="K50" s="118">
        <f t="shared" ref="K50:K54" si="9">J50*D50</f>
        <v>60</v>
      </c>
    </row>
    <row r="51" ht="60" spans="1:11">
      <c r="A51" s="96">
        <v>2</v>
      </c>
      <c r="B51" s="106" t="s">
        <v>262</v>
      </c>
      <c r="C51" s="99" t="s">
        <v>209</v>
      </c>
      <c r="D51" s="98">
        <v>2</v>
      </c>
      <c r="E51" s="22">
        <v>61.44</v>
      </c>
      <c r="F51" s="26">
        <v>60</v>
      </c>
      <c r="G51" s="23">
        <v>59.8</v>
      </c>
      <c r="H51" s="23" t="s">
        <v>108</v>
      </c>
      <c r="I51" s="23" t="s">
        <v>108</v>
      </c>
      <c r="J51" s="125">
        <f t="shared" si="8"/>
        <v>60.41</v>
      </c>
      <c r="K51" s="118">
        <f t="shared" si="9"/>
        <v>120.82</v>
      </c>
    </row>
    <row r="52" customHeight="1" spans="1:11">
      <c r="A52" s="100">
        <v>3</v>
      </c>
      <c r="B52" s="19" t="s">
        <v>255</v>
      </c>
      <c r="C52" s="97" t="s">
        <v>209</v>
      </c>
      <c r="D52" s="98">
        <v>2</v>
      </c>
      <c r="E52" s="28">
        <v>53</v>
      </c>
      <c r="F52" s="22">
        <v>81.29</v>
      </c>
      <c r="G52" s="42">
        <v>62.5</v>
      </c>
      <c r="H52" s="23">
        <v>58.1</v>
      </c>
      <c r="I52" s="23" t="s">
        <v>108</v>
      </c>
      <c r="J52" s="125">
        <f t="shared" si="8"/>
        <v>63.72</v>
      </c>
      <c r="K52" s="118">
        <f t="shared" si="9"/>
        <v>127.44</v>
      </c>
    </row>
    <row r="53" spans="1:11">
      <c r="A53" s="96">
        <v>4</v>
      </c>
      <c r="B53" s="19" t="s">
        <v>256</v>
      </c>
      <c r="C53" s="97" t="s">
        <v>220</v>
      </c>
      <c r="D53" s="98">
        <v>2</v>
      </c>
      <c r="E53" s="23">
        <v>14.68</v>
      </c>
      <c r="F53" s="23">
        <v>15</v>
      </c>
      <c r="G53" s="23">
        <v>10.59</v>
      </c>
      <c r="H53" s="23" t="s">
        <v>108</v>
      </c>
      <c r="I53" s="23" t="s">
        <v>108</v>
      </c>
      <c r="J53" s="125">
        <f t="shared" si="8"/>
        <v>13.42</v>
      </c>
      <c r="K53" s="118">
        <f t="shared" si="9"/>
        <v>26.84</v>
      </c>
    </row>
    <row r="54" customHeight="1" spans="1:11">
      <c r="A54" s="96">
        <v>5</v>
      </c>
      <c r="B54" s="19" t="s">
        <v>257</v>
      </c>
      <c r="C54" s="97" t="s">
        <v>209</v>
      </c>
      <c r="D54" s="98">
        <v>1</v>
      </c>
      <c r="E54" s="23">
        <v>16.63</v>
      </c>
      <c r="F54" s="23">
        <v>15.65</v>
      </c>
      <c r="G54" s="23">
        <v>13.35</v>
      </c>
      <c r="H54" s="23">
        <v>16.25</v>
      </c>
      <c r="I54" s="23" t="s">
        <v>108</v>
      </c>
      <c r="J54" s="125">
        <f t="shared" si="8"/>
        <v>15.47</v>
      </c>
      <c r="K54" s="118">
        <f t="shared" si="9"/>
        <v>15.47</v>
      </c>
    </row>
    <row r="55" spans="1:11">
      <c r="A55" s="107"/>
      <c r="B55" s="107" t="s">
        <v>227</v>
      </c>
      <c r="C55" s="107"/>
      <c r="D55" s="107"/>
      <c r="E55" s="107"/>
      <c r="F55" s="107"/>
      <c r="G55" s="107"/>
      <c r="H55" s="107"/>
      <c r="I55" s="107"/>
      <c r="J55" s="107"/>
      <c r="K55" s="122">
        <f>SUM(K50:K54)</f>
        <v>350.57</v>
      </c>
    </row>
    <row r="56" spans="1:11">
      <c r="A56" s="154" t="s">
        <v>228</v>
      </c>
      <c r="B56" s="155"/>
      <c r="C56" s="155"/>
      <c r="D56" s="155"/>
      <c r="E56" s="155"/>
      <c r="F56" s="155"/>
      <c r="G56" s="155"/>
      <c r="H56" s="155"/>
      <c r="I56" s="155"/>
      <c r="J56" s="158"/>
      <c r="K56" s="122">
        <f>K55/12</f>
        <v>29.2141666666667</v>
      </c>
    </row>
    <row r="57" spans="1:11">
      <c r="A57" s="108"/>
      <c r="B57" s="108"/>
      <c r="C57" s="108"/>
      <c r="D57" s="108"/>
      <c r="E57" s="108"/>
      <c r="F57" s="108"/>
      <c r="G57" s="108"/>
      <c r="H57" s="108"/>
      <c r="I57" s="108"/>
      <c r="J57" s="108"/>
      <c r="K57" s="127"/>
    </row>
    <row r="58" spans="1:11">
      <c r="A58" s="94" t="s">
        <v>264</v>
      </c>
      <c r="B58" s="94"/>
      <c r="C58" s="94"/>
      <c r="D58" s="94"/>
      <c r="E58" s="94"/>
      <c r="F58" s="94"/>
      <c r="G58" s="94"/>
      <c r="H58" s="94"/>
      <c r="I58" s="94"/>
      <c r="J58" s="94"/>
      <c r="K58" s="94"/>
    </row>
    <row r="59" spans="1:11">
      <c r="A59" s="94" t="s">
        <v>252</v>
      </c>
      <c r="B59" s="94"/>
      <c r="C59" s="94"/>
      <c r="D59" s="94"/>
      <c r="E59" s="94"/>
      <c r="F59" s="94"/>
      <c r="G59" s="94"/>
      <c r="H59" s="94"/>
      <c r="I59" s="94"/>
      <c r="J59" s="94"/>
      <c r="K59" s="94"/>
    </row>
    <row r="60" ht="24" spans="1:11">
      <c r="A60" s="107" t="s">
        <v>3</v>
      </c>
      <c r="B60" s="94" t="s">
        <v>208</v>
      </c>
      <c r="C60" s="94" t="s">
        <v>209</v>
      </c>
      <c r="D60" s="107" t="s">
        <v>210</v>
      </c>
      <c r="E60" s="94" t="s">
        <v>211</v>
      </c>
      <c r="F60" s="94" t="s">
        <v>212</v>
      </c>
      <c r="G60" s="94" t="s">
        <v>213</v>
      </c>
      <c r="H60" s="94" t="s">
        <v>214</v>
      </c>
      <c r="I60" s="94" t="s">
        <v>215</v>
      </c>
      <c r="J60" s="94" t="s">
        <v>216</v>
      </c>
      <c r="K60" s="107" t="s">
        <v>217</v>
      </c>
    </row>
    <row r="61" ht="11.1" customHeight="1" spans="1:11">
      <c r="A61" s="96">
        <v>1</v>
      </c>
      <c r="B61" s="19" t="s">
        <v>253</v>
      </c>
      <c r="C61" s="97" t="s">
        <v>209</v>
      </c>
      <c r="D61" s="98">
        <v>2</v>
      </c>
      <c r="E61" s="22">
        <v>26.59</v>
      </c>
      <c r="F61" s="23">
        <v>28.39</v>
      </c>
      <c r="G61" s="23">
        <v>25</v>
      </c>
      <c r="H61" s="23">
        <v>40</v>
      </c>
      <c r="I61" s="23" t="s">
        <v>108</v>
      </c>
      <c r="J61" s="125">
        <f t="shared" ref="J61:J64" si="10">ROUND((AVERAGE(E61:I61)),2)</f>
        <v>30</v>
      </c>
      <c r="K61" s="118">
        <f t="shared" ref="K61:K64" si="11">J61*D61</f>
        <v>60</v>
      </c>
    </row>
    <row r="62" ht="60" spans="1:11">
      <c r="A62" s="96">
        <v>2</v>
      </c>
      <c r="B62" s="106" t="s">
        <v>265</v>
      </c>
      <c r="C62" s="99" t="s">
        <v>209</v>
      </c>
      <c r="D62" s="98">
        <v>2</v>
      </c>
      <c r="E62" s="22">
        <v>298</v>
      </c>
      <c r="F62" s="26">
        <v>312.95</v>
      </c>
      <c r="G62" s="29">
        <v>371.94</v>
      </c>
      <c r="H62" s="29">
        <v>331.2</v>
      </c>
      <c r="I62" s="23" t="s">
        <v>108</v>
      </c>
      <c r="J62" s="125">
        <f t="shared" si="10"/>
        <v>328.52</v>
      </c>
      <c r="K62" s="118">
        <f t="shared" si="11"/>
        <v>657.04</v>
      </c>
    </row>
    <row r="63" customHeight="1" spans="1:11">
      <c r="A63" s="96">
        <v>4</v>
      </c>
      <c r="B63" s="19" t="s">
        <v>256</v>
      </c>
      <c r="C63" s="97" t="s">
        <v>220</v>
      </c>
      <c r="D63" s="98">
        <v>2</v>
      </c>
      <c r="E63" s="23">
        <v>14.68</v>
      </c>
      <c r="F63" s="23">
        <v>15</v>
      </c>
      <c r="G63" s="23">
        <v>10.59</v>
      </c>
      <c r="H63" s="23" t="s">
        <v>108</v>
      </c>
      <c r="I63" s="23" t="s">
        <v>108</v>
      </c>
      <c r="J63" s="125">
        <f t="shared" si="10"/>
        <v>13.42</v>
      </c>
      <c r="K63" s="118">
        <f t="shared" si="11"/>
        <v>26.84</v>
      </c>
    </row>
    <row r="64" spans="1:11">
      <c r="A64" s="96">
        <v>5</v>
      </c>
      <c r="B64" s="19" t="s">
        <v>257</v>
      </c>
      <c r="C64" s="97" t="s">
        <v>209</v>
      </c>
      <c r="D64" s="98">
        <v>1</v>
      </c>
      <c r="E64" s="23">
        <v>16.63</v>
      </c>
      <c r="F64" s="23">
        <v>15.65</v>
      </c>
      <c r="G64" s="23">
        <v>13.35</v>
      </c>
      <c r="H64" s="23">
        <v>16.25</v>
      </c>
      <c r="I64" s="23" t="s">
        <v>108</v>
      </c>
      <c r="J64" s="125">
        <f t="shared" si="10"/>
        <v>15.47</v>
      </c>
      <c r="K64" s="118">
        <f t="shared" si="11"/>
        <v>15.47</v>
      </c>
    </row>
    <row r="65" spans="1:11">
      <c r="A65" s="107"/>
      <c r="B65" s="107" t="s">
        <v>227</v>
      </c>
      <c r="C65" s="107"/>
      <c r="D65" s="107"/>
      <c r="E65" s="107"/>
      <c r="F65" s="107"/>
      <c r="G65" s="107"/>
      <c r="H65" s="107"/>
      <c r="I65" s="107"/>
      <c r="J65" s="107"/>
      <c r="K65" s="122">
        <f>SUM(K61:K64)</f>
        <v>759.35</v>
      </c>
    </row>
    <row r="66" spans="1:11">
      <c r="A66" s="154" t="s">
        <v>228</v>
      </c>
      <c r="B66" s="155"/>
      <c r="C66" s="155"/>
      <c r="D66" s="155"/>
      <c r="E66" s="155"/>
      <c r="F66" s="155"/>
      <c r="G66" s="155"/>
      <c r="H66" s="155"/>
      <c r="I66" s="155"/>
      <c r="J66" s="158"/>
      <c r="K66" s="122">
        <f>K65/12</f>
        <v>63.2791666666667</v>
      </c>
    </row>
    <row r="67" spans="1:11">
      <c r="A67" s="168"/>
      <c r="B67" s="144"/>
      <c r="C67" s="169"/>
      <c r="D67" s="115"/>
      <c r="E67" s="115"/>
      <c r="F67" s="115"/>
      <c r="G67" s="115"/>
      <c r="H67" s="115"/>
      <c r="I67" s="115"/>
      <c r="J67" s="115"/>
      <c r="K67" s="172"/>
    </row>
    <row r="68" spans="1:11">
      <c r="A68" s="94" t="s">
        <v>266</v>
      </c>
      <c r="B68" s="94"/>
      <c r="C68" s="94"/>
      <c r="D68" s="94"/>
      <c r="E68" s="94"/>
      <c r="F68" s="94"/>
      <c r="G68" s="94"/>
      <c r="H68" s="94"/>
      <c r="I68" s="94"/>
      <c r="J68" s="94"/>
      <c r="K68" s="94"/>
    </row>
    <row r="69" spans="1:11">
      <c r="A69" s="94" t="s">
        <v>252</v>
      </c>
      <c r="B69" s="94"/>
      <c r="C69" s="94"/>
      <c r="D69" s="94"/>
      <c r="E69" s="94"/>
      <c r="F69" s="94"/>
      <c r="G69" s="94"/>
      <c r="H69" s="94"/>
      <c r="I69" s="94"/>
      <c r="J69" s="94"/>
      <c r="K69" s="94"/>
    </row>
    <row r="70" ht="24" spans="1:11">
      <c r="A70" s="107" t="s">
        <v>3</v>
      </c>
      <c r="B70" s="94" t="s">
        <v>208</v>
      </c>
      <c r="C70" s="94" t="s">
        <v>209</v>
      </c>
      <c r="D70" s="107" t="s">
        <v>210</v>
      </c>
      <c r="E70" s="94" t="s">
        <v>211</v>
      </c>
      <c r="F70" s="94" t="s">
        <v>212</v>
      </c>
      <c r="G70" s="94" t="s">
        <v>213</v>
      </c>
      <c r="H70" s="94" t="s">
        <v>214</v>
      </c>
      <c r="I70" s="94" t="s">
        <v>215</v>
      </c>
      <c r="J70" s="94" t="s">
        <v>216</v>
      </c>
      <c r="K70" s="107" t="s">
        <v>217</v>
      </c>
    </row>
    <row r="71" ht="24.95" customHeight="1" spans="1:11">
      <c r="A71" s="96">
        <v>1</v>
      </c>
      <c r="B71" s="19" t="s">
        <v>267</v>
      </c>
      <c r="C71" s="97" t="s">
        <v>209</v>
      </c>
      <c r="D71" s="98">
        <v>2</v>
      </c>
      <c r="E71" s="22">
        <v>61</v>
      </c>
      <c r="F71" s="23">
        <v>90</v>
      </c>
      <c r="G71" s="23">
        <v>91</v>
      </c>
      <c r="H71" s="23">
        <v>89</v>
      </c>
      <c r="I71" s="23" t="s">
        <v>108</v>
      </c>
      <c r="J71" s="125">
        <f t="shared" ref="J71:J78" si="12">ROUND((AVERAGE(E71:I71)),2)</f>
        <v>82.75</v>
      </c>
      <c r="K71" s="118">
        <f t="shared" ref="K71:K78" si="13">J71*D71</f>
        <v>165.5</v>
      </c>
    </row>
    <row r="72" ht="36" spans="1:11">
      <c r="A72" s="96">
        <v>2</v>
      </c>
      <c r="B72" s="106" t="s">
        <v>268</v>
      </c>
      <c r="C72" s="99" t="s">
        <v>209</v>
      </c>
      <c r="D72" s="98">
        <v>2</v>
      </c>
      <c r="E72" s="23">
        <v>71</v>
      </c>
      <c r="F72" s="23">
        <v>55</v>
      </c>
      <c r="G72" s="23">
        <v>63.17</v>
      </c>
      <c r="H72" s="23"/>
      <c r="I72" s="23" t="s">
        <v>108</v>
      </c>
      <c r="J72" s="125">
        <f t="shared" si="12"/>
        <v>63.06</v>
      </c>
      <c r="K72" s="118">
        <f t="shared" si="13"/>
        <v>126.12</v>
      </c>
    </row>
    <row r="73" ht="35.1" customHeight="1" spans="1:11">
      <c r="A73" s="96">
        <v>3</v>
      </c>
      <c r="B73" s="19" t="s">
        <v>269</v>
      </c>
      <c r="C73" s="97" t="s">
        <v>209</v>
      </c>
      <c r="D73" s="98">
        <v>2</v>
      </c>
      <c r="E73" s="23">
        <v>71</v>
      </c>
      <c r="F73" s="23">
        <v>76.99</v>
      </c>
      <c r="G73" s="23">
        <v>83</v>
      </c>
      <c r="H73" s="23" t="s">
        <v>108</v>
      </c>
      <c r="I73" s="23" t="s">
        <v>108</v>
      </c>
      <c r="J73" s="125">
        <f t="shared" si="12"/>
        <v>77</v>
      </c>
      <c r="K73" s="118">
        <f t="shared" si="13"/>
        <v>154</v>
      </c>
    </row>
    <row r="74" ht="24" spans="1:11">
      <c r="A74" s="96">
        <v>4</v>
      </c>
      <c r="B74" s="19" t="s">
        <v>270</v>
      </c>
      <c r="C74" s="97" t="s">
        <v>271</v>
      </c>
      <c r="D74" s="98">
        <v>1</v>
      </c>
      <c r="E74" s="23">
        <v>94</v>
      </c>
      <c r="F74" s="29">
        <v>92.42</v>
      </c>
      <c r="G74" s="29">
        <v>104.99</v>
      </c>
      <c r="H74" s="23" t="s">
        <v>108</v>
      </c>
      <c r="I74" s="23" t="s">
        <v>108</v>
      </c>
      <c r="J74" s="125">
        <f t="shared" si="12"/>
        <v>97.14</v>
      </c>
      <c r="K74" s="118">
        <f t="shared" si="13"/>
        <v>97.14</v>
      </c>
    </row>
    <row r="75" ht="24" customHeight="1" spans="1:11">
      <c r="A75" s="96">
        <v>5</v>
      </c>
      <c r="B75" s="19" t="s">
        <v>272</v>
      </c>
      <c r="C75" s="97" t="s">
        <v>271</v>
      </c>
      <c r="D75" s="98">
        <v>1</v>
      </c>
      <c r="E75" s="23">
        <v>81.9</v>
      </c>
      <c r="F75" s="23">
        <v>76.83</v>
      </c>
      <c r="G75" s="23">
        <v>78.9</v>
      </c>
      <c r="H75" s="23">
        <v>76.3</v>
      </c>
      <c r="I75" s="23" t="s">
        <v>108</v>
      </c>
      <c r="J75" s="125">
        <f t="shared" si="12"/>
        <v>78.48</v>
      </c>
      <c r="K75" s="118">
        <f t="shared" si="13"/>
        <v>78.48</v>
      </c>
    </row>
    <row r="76" spans="1:11">
      <c r="A76" s="96">
        <v>6</v>
      </c>
      <c r="B76" s="19" t="s">
        <v>273</v>
      </c>
      <c r="C76" s="97" t="s">
        <v>271</v>
      </c>
      <c r="D76" s="98">
        <v>2</v>
      </c>
      <c r="E76" s="23">
        <v>12</v>
      </c>
      <c r="F76" s="23">
        <v>16.99</v>
      </c>
      <c r="G76" s="23">
        <v>13</v>
      </c>
      <c r="H76" s="23" t="s">
        <v>108</v>
      </c>
      <c r="I76" s="23" t="s">
        <v>108</v>
      </c>
      <c r="J76" s="125">
        <f t="shared" si="12"/>
        <v>14</v>
      </c>
      <c r="K76" s="118">
        <f t="shared" si="13"/>
        <v>28</v>
      </c>
    </row>
    <row r="77" ht="12.95" customHeight="1" spans="1:11">
      <c r="A77" s="96">
        <v>7</v>
      </c>
      <c r="B77" s="19" t="s">
        <v>274</v>
      </c>
      <c r="C77" s="97" t="s">
        <v>209</v>
      </c>
      <c r="D77" s="98">
        <v>2</v>
      </c>
      <c r="E77" s="23">
        <v>28.97</v>
      </c>
      <c r="F77" s="23">
        <v>25</v>
      </c>
      <c r="G77" s="23">
        <v>28</v>
      </c>
      <c r="H77" s="23">
        <v>38</v>
      </c>
      <c r="I77" s="23" t="s">
        <v>108</v>
      </c>
      <c r="J77" s="125">
        <f t="shared" si="12"/>
        <v>29.99</v>
      </c>
      <c r="K77" s="118">
        <f t="shared" si="13"/>
        <v>59.98</v>
      </c>
    </row>
    <row r="78" spans="1:11">
      <c r="A78" s="96">
        <v>8</v>
      </c>
      <c r="B78" s="19" t="s">
        <v>257</v>
      </c>
      <c r="C78" s="97" t="s">
        <v>209</v>
      </c>
      <c r="D78" s="98">
        <v>1</v>
      </c>
      <c r="E78" s="23">
        <v>16.63</v>
      </c>
      <c r="F78" s="23">
        <v>15.65</v>
      </c>
      <c r="G78" s="23">
        <v>13.35</v>
      </c>
      <c r="H78" s="23">
        <v>16.25</v>
      </c>
      <c r="I78" s="23" t="s">
        <v>108</v>
      </c>
      <c r="J78" s="125">
        <f t="shared" si="12"/>
        <v>15.47</v>
      </c>
      <c r="K78" s="118">
        <f t="shared" si="13"/>
        <v>15.47</v>
      </c>
    </row>
    <row r="79" spans="1:11">
      <c r="A79" s="107"/>
      <c r="B79" s="107" t="s">
        <v>227</v>
      </c>
      <c r="C79" s="107"/>
      <c r="D79" s="107"/>
      <c r="E79" s="107"/>
      <c r="F79" s="107"/>
      <c r="G79" s="107"/>
      <c r="H79" s="107"/>
      <c r="I79" s="107"/>
      <c r="J79" s="107"/>
      <c r="K79" s="122">
        <f>SUM(K71:K78)</f>
        <v>724.69</v>
      </c>
    </row>
    <row r="80" spans="1:11">
      <c r="A80" s="154" t="s">
        <v>228</v>
      </c>
      <c r="B80" s="155"/>
      <c r="C80" s="155"/>
      <c r="D80" s="155"/>
      <c r="E80" s="155"/>
      <c r="F80" s="155"/>
      <c r="G80" s="155"/>
      <c r="H80" s="155"/>
      <c r="I80" s="155"/>
      <c r="J80" s="158"/>
      <c r="K80" s="122">
        <f>K79/12</f>
        <v>60.3908333333333</v>
      </c>
    </row>
    <row r="81" spans="1:11">
      <c r="A81" s="168"/>
      <c r="B81" s="144"/>
      <c r="C81" s="169"/>
      <c r="D81" s="115"/>
      <c r="E81" s="115"/>
      <c r="F81" s="115"/>
      <c r="G81" s="115"/>
      <c r="H81" s="115"/>
      <c r="I81" s="115"/>
      <c r="J81" s="115"/>
      <c r="K81" s="172"/>
    </row>
    <row r="82" spans="1:11">
      <c r="A82" s="168"/>
      <c r="B82" s="144"/>
      <c r="C82" s="169"/>
      <c r="D82" s="115"/>
      <c r="E82" s="115"/>
      <c r="F82" s="115"/>
      <c r="G82" s="115"/>
      <c r="H82" s="115"/>
      <c r="I82" s="115"/>
      <c r="J82" s="115"/>
      <c r="K82" s="172"/>
    </row>
    <row r="83" spans="1:11">
      <c r="A83" s="94" t="s">
        <v>275</v>
      </c>
      <c r="B83" s="94"/>
      <c r="C83" s="94"/>
      <c r="D83" s="94"/>
      <c r="E83" s="94"/>
      <c r="F83" s="94"/>
      <c r="G83" s="94"/>
      <c r="H83" s="94"/>
      <c r="I83" s="94"/>
      <c r="J83" s="94"/>
      <c r="K83" s="94"/>
    </row>
    <row r="84" spans="1:11">
      <c r="A84" s="94" t="s">
        <v>252</v>
      </c>
      <c r="B84" s="94"/>
      <c r="C84" s="94"/>
      <c r="D84" s="94"/>
      <c r="E84" s="94"/>
      <c r="F84" s="94"/>
      <c r="G84" s="94"/>
      <c r="H84" s="94"/>
      <c r="I84" s="94"/>
      <c r="J84" s="94"/>
      <c r="K84" s="94"/>
    </row>
    <row r="85" ht="24" spans="1:11">
      <c r="A85" s="107" t="s">
        <v>3</v>
      </c>
      <c r="B85" s="94" t="s">
        <v>208</v>
      </c>
      <c r="C85" s="94" t="s">
        <v>209</v>
      </c>
      <c r="D85" s="107" t="s">
        <v>210</v>
      </c>
      <c r="E85" s="94" t="s">
        <v>211</v>
      </c>
      <c r="F85" s="94" t="s">
        <v>212</v>
      </c>
      <c r="G85" s="94" t="s">
        <v>213</v>
      </c>
      <c r="H85" s="94" t="s">
        <v>214</v>
      </c>
      <c r="I85" s="94" t="s">
        <v>215</v>
      </c>
      <c r="J85" s="94" t="s">
        <v>216</v>
      </c>
      <c r="K85" s="107" t="s">
        <v>217</v>
      </c>
    </row>
    <row r="86" ht="48" customHeight="1" spans="1:11">
      <c r="A86" s="96">
        <v>1</v>
      </c>
      <c r="B86" s="19" t="s">
        <v>276</v>
      </c>
      <c r="C86" s="97" t="s">
        <v>209</v>
      </c>
      <c r="D86" s="98">
        <v>2</v>
      </c>
      <c r="E86" s="29">
        <v>232.23</v>
      </c>
      <c r="F86" s="29">
        <v>308.31</v>
      </c>
      <c r="G86" s="29">
        <v>327.2</v>
      </c>
      <c r="H86" s="23" t="s">
        <v>108</v>
      </c>
      <c r="I86" s="23" t="s">
        <v>108</v>
      </c>
      <c r="J86" s="125">
        <f t="shared" ref="J86:J93" si="14">ROUND((AVERAGE(E86:I86)),2)</f>
        <v>289.25</v>
      </c>
      <c r="K86" s="118">
        <f t="shared" ref="K86:K93" si="15">J86*D86</f>
        <v>578.5</v>
      </c>
    </row>
    <row r="87" ht="36" spans="1:11">
      <c r="A87" s="96">
        <v>2</v>
      </c>
      <c r="B87" s="106" t="s">
        <v>277</v>
      </c>
      <c r="C87" s="99" t="s">
        <v>209</v>
      </c>
      <c r="D87" s="98">
        <v>2</v>
      </c>
      <c r="E87" s="22">
        <v>270</v>
      </c>
      <c r="F87" s="22">
        <v>305.5</v>
      </c>
      <c r="G87" s="29">
        <v>189.9</v>
      </c>
      <c r="H87" s="23" t="s">
        <v>108</v>
      </c>
      <c r="I87" s="23" t="s">
        <v>108</v>
      </c>
      <c r="J87" s="125">
        <f t="shared" si="14"/>
        <v>255.13</v>
      </c>
      <c r="K87" s="118">
        <f t="shared" si="15"/>
        <v>510.26</v>
      </c>
    </row>
    <row r="88" ht="36" customHeight="1" spans="1:11">
      <c r="A88" s="96">
        <v>3</v>
      </c>
      <c r="B88" s="19" t="s">
        <v>278</v>
      </c>
      <c r="C88" s="97" t="s">
        <v>209</v>
      </c>
      <c r="D88" s="98">
        <v>2</v>
      </c>
      <c r="E88" s="23">
        <v>71</v>
      </c>
      <c r="F88" s="23">
        <v>55</v>
      </c>
      <c r="G88" s="23">
        <v>63.17</v>
      </c>
      <c r="H88" s="23" t="s">
        <v>108</v>
      </c>
      <c r="I88" s="23" t="s">
        <v>108</v>
      </c>
      <c r="J88" s="125">
        <f t="shared" si="14"/>
        <v>63.06</v>
      </c>
      <c r="K88" s="118">
        <f t="shared" si="15"/>
        <v>126.12</v>
      </c>
    </row>
    <row r="89" ht="36" customHeight="1" spans="1:11">
      <c r="A89" s="96">
        <v>4</v>
      </c>
      <c r="B89" s="19" t="s">
        <v>279</v>
      </c>
      <c r="C89" s="97" t="s">
        <v>209</v>
      </c>
      <c r="D89" s="98">
        <v>2</v>
      </c>
      <c r="E89" s="23">
        <v>71</v>
      </c>
      <c r="F89" s="23">
        <v>76.99</v>
      </c>
      <c r="G89" s="23">
        <v>83</v>
      </c>
      <c r="H89" s="23" t="s">
        <v>108</v>
      </c>
      <c r="I89" s="23" t="s">
        <v>108</v>
      </c>
      <c r="J89" s="125">
        <f t="shared" si="14"/>
        <v>77</v>
      </c>
      <c r="K89" s="118">
        <f t="shared" si="15"/>
        <v>154</v>
      </c>
    </row>
    <row r="90" ht="48" spans="1:11">
      <c r="A90" s="96">
        <v>5</v>
      </c>
      <c r="B90" s="19" t="s">
        <v>280</v>
      </c>
      <c r="C90" s="97" t="s">
        <v>271</v>
      </c>
      <c r="D90" s="98">
        <v>1</v>
      </c>
      <c r="E90" s="23">
        <v>94</v>
      </c>
      <c r="F90" s="23">
        <v>78.9</v>
      </c>
      <c r="G90" s="23">
        <v>76.83</v>
      </c>
      <c r="H90" s="29">
        <v>92.42</v>
      </c>
      <c r="I90" s="23" t="s">
        <v>108</v>
      </c>
      <c r="J90" s="125">
        <f t="shared" si="14"/>
        <v>85.54</v>
      </c>
      <c r="K90" s="118">
        <f t="shared" si="15"/>
        <v>85.54</v>
      </c>
    </row>
    <row r="91" customHeight="1" spans="1:11">
      <c r="A91" s="96">
        <v>6</v>
      </c>
      <c r="B91" s="19" t="s">
        <v>273</v>
      </c>
      <c r="C91" s="97" t="s">
        <v>271</v>
      </c>
      <c r="D91" s="98">
        <v>2</v>
      </c>
      <c r="E91" s="23">
        <v>12</v>
      </c>
      <c r="F91" s="23">
        <v>16.99</v>
      </c>
      <c r="G91" s="23">
        <v>13</v>
      </c>
      <c r="H91" s="23" t="s">
        <v>108</v>
      </c>
      <c r="I91" s="23" t="s">
        <v>108</v>
      </c>
      <c r="J91" s="125">
        <f t="shared" si="14"/>
        <v>14</v>
      </c>
      <c r="K91" s="118">
        <f t="shared" si="15"/>
        <v>28</v>
      </c>
    </row>
    <row r="92" spans="1:11">
      <c r="A92" s="96">
        <v>7</v>
      </c>
      <c r="B92" s="19" t="s">
        <v>281</v>
      </c>
      <c r="C92" s="97" t="s">
        <v>209</v>
      </c>
      <c r="D92" s="98">
        <v>1</v>
      </c>
      <c r="E92" s="23">
        <v>28.97</v>
      </c>
      <c r="F92" s="23">
        <v>25</v>
      </c>
      <c r="G92" s="23">
        <v>28</v>
      </c>
      <c r="H92" s="23">
        <v>38</v>
      </c>
      <c r="I92" s="23" t="s">
        <v>108</v>
      </c>
      <c r="J92" s="125">
        <f t="shared" si="14"/>
        <v>29.99</v>
      </c>
      <c r="K92" s="118">
        <f t="shared" si="15"/>
        <v>29.99</v>
      </c>
    </row>
    <row r="93" customHeight="1" spans="1:11">
      <c r="A93" s="96">
        <v>8</v>
      </c>
      <c r="B93" s="19" t="s">
        <v>257</v>
      </c>
      <c r="C93" s="97" t="s">
        <v>209</v>
      </c>
      <c r="D93" s="98">
        <v>1</v>
      </c>
      <c r="E93" s="23">
        <v>16.63</v>
      </c>
      <c r="F93" s="23">
        <v>15.65</v>
      </c>
      <c r="G93" s="23">
        <v>13.35</v>
      </c>
      <c r="H93" s="23">
        <v>16.25</v>
      </c>
      <c r="I93" s="23" t="s">
        <v>108</v>
      </c>
      <c r="J93" s="125">
        <f t="shared" si="14"/>
        <v>15.47</v>
      </c>
      <c r="K93" s="118">
        <f t="shared" si="15"/>
        <v>15.47</v>
      </c>
    </row>
    <row r="94" spans="1:11">
      <c r="A94" s="107"/>
      <c r="B94" s="107" t="s">
        <v>227</v>
      </c>
      <c r="C94" s="107"/>
      <c r="D94" s="107"/>
      <c r="E94" s="107"/>
      <c r="F94" s="107"/>
      <c r="G94" s="107"/>
      <c r="H94" s="107"/>
      <c r="I94" s="107"/>
      <c r="J94" s="107"/>
      <c r="K94" s="122">
        <f>SUM(K86:K93)</f>
        <v>1527.88</v>
      </c>
    </row>
    <row r="95" spans="1:11">
      <c r="A95" s="154" t="s">
        <v>228</v>
      </c>
      <c r="B95" s="155"/>
      <c r="C95" s="155"/>
      <c r="D95" s="155"/>
      <c r="E95" s="155"/>
      <c r="F95" s="155"/>
      <c r="G95" s="155"/>
      <c r="H95" s="155"/>
      <c r="I95" s="155"/>
      <c r="J95" s="158"/>
      <c r="K95" s="122">
        <f>K94/12</f>
        <v>127.323333333333</v>
      </c>
    </row>
    <row r="96" spans="1:11">
      <c r="A96" s="168"/>
      <c r="B96" s="144"/>
      <c r="C96" s="169"/>
      <c r="D96" s="115"/>
      <c r="E96" s="115"/>
      <c r="F96" s="115"/>
      <c r="G96" s="115"/>
      <c r="H96" s="115"/>
      <c r="I96" s="115"/>
      <c r="J96" s="115"/>
      <c r="K96" s="172"/>
    </row>
    <row r="97" spans="1:11">
      <c r="A97" s="94" t="s">
        <v>282</v>
      </c>
      <c r="B97" s="94"/>
      <c r="C97" s="94"/>
      <c r="D97" s="94"/>
      <c r="E97" s="94"/>
      <c r="F97" s="94"/>
      <c r="G97" s="94"/>
      <c r="H97" s="94"/>
      <c r="I97" s="94"/>
      <c r="J97" s="94"/>
      <c r="K97" s="94"/>
    </row>
    <row r="98" spans="1:11">
      <c r="A98" s="94" t="s">
        <v>252</v>
      </c>
      <c r="B98" s="94"/>
      <c r="C98" s="94"/>
      <c r="D98" s="94"/>
      <c r="E98" s="94"/>
      <c r="F98" s="94"/>
      <c r="G98" s="94"/>
      <c r="H98" s="94"/>
      <c r="I98" s="94"/>
      <c r="J98" s="94"/>
      <c r="K98" s="94"/>
    </row>
    <row r="99" ht="24" spans="1:11">
      <c r="A99" s="107" t="s">
        <v>3</v>
      </c>
      <c r="B99" s="94" t="s">
        <v>208</v>
      </c>
      <c r="C99" s="94" t="s">
        <v>209</v>
      </c>
      <c r="D99" s="107" t="s">
        <v>210</v>
      </c>
      <c r="E99" s="94" t="s">
        <v>211</v>
      </c>
      <c r="F99" s="94" t="s">
        <v>212</v>
      </c>
      <c r="G99" s="94" t="s">
        <v>213</v>
      </c>
      <c r="H99" s="94" t="s">
        <v>214</v>
      </c>
      <c r="I99" s="94" t="s">
        <v>215</v>
      </c>
      <c r="J99" s="94" t="s">
        <v>216</v>
      </c>
      <c r="K99" s="107" t="s">
        <v>217</v>
      </c>
    </row>
    <row r="100" ht="24" customHeight="1" spans="1:11">
      <c r="A100" s="96">
        <v>1</v>
      </c>
      <c r="B100" s="19" t="s">
        <v>283</v>
      </c>
      <c r="C100" s="97" t="s">
        <v>209</v>
      </c>
      <c r="D100" s="98">
        <v>2</v>
      </c>
      <c r="E100" s="22">
        <v>26.59</v>
      </c>
      <c r="F100" s="23">
        <v>28.39</v>
      </c>
      <c r="G100" s="23">
        <v>25</v>
      </c>
      <c r="H100" s="23">
        <v>40</v>
      </c>
      <c r="I100" s="23" t="s">
        <v>108</v>
      </c>
      <c r="J100" s="125">
        <f t="shared" ref="J100:J105" si="16">ROUND((AVERAGE(E100:I100)),2)</f>
        <v>30</v>
      </c>
      <c r="K100" s="118">
        <f t="shared" ref="K100:K105" si="17">J100*D100</f>
        <v>60</v>
      </c>
    </row>
    <row r="101" ht="24" spans="1:11">
      <c r="A101" s="96">
        <v>2</v>
      </c>
      <c r="B101" s="106" t="s">
        <v>284</v>
      </c>
      <c r="C101" s="99" t="s">
        <v>209</v>
      </c>
      <c r="D101" s="98">
        <v>2</v>
      </c>
      <c r="E101" s="22">
        <v>63.98</v>
      </c>
      <c r="F101" s="22">
        <v>70</v>
      </c>
      <c r="G101" s="23">
        <v>71.98</v>
      </c>
      <c r="H101" s="23">
        <v>66.5</v>
      </c>
      <c r="I101" s="23" t="s">
        <v>108</v>
      </c>
      <c r="J101" s="125">
        <f t="shared" si="16"/>
        <v>68.12</v>
      </c>
      <c r="K101" s="118">
        <f t="shared" si="17"/>
        <v>136.24</v>
      </c>
    </row>
    <row r="102" ht="39" customHeight="1" spans="1:11">
      <c r="A102" s="96">
        <v>3</v>
      </c>
      <c r="B102" s="19" t="s">
        <v>285</v>
      </c>
      <c r="C102" s="97" t="s">
        <v>271</v>
      </c>
      <c r="D102" s="98">
        <v>1</v>
      </c>
      <c r="E102" s="23">
        <v>94</v>
      </c>
      <c r="F102" s="23">
        <v>78.9</v>
      </c>
      <c r="G102" s="23">
        <v>76.83</v>
      </c>
      <c r="H102" s="29">
        <v>92.42</v>
      </c>
      <c r="I102" s="23" t="s">
        <v>108</v>
      </c>
      <c r="J102" s="125">
        <f t="shared" si="16"/>
        <v>85.54</v>
      </c>
      <c r="K102" s="118">
        <f t="shared" si="17"/>
        <v>85.54</v>
      </c>
    </row>
    <row r="103" spans="1:11">
      <c r="A103" s="96">
        <v>4</v>
      </c>
      <c r="B103" s="19" t="s">
        <v>273</v>
      </c>
      <c r="C103" s="97" t="s">
        <v>271</v>
      </c>
      <c r="D103" s="98">
        <v>2</v>
      </c>
      <c r="E103" s="23">
        <v>12</v>
      </c>
      <c r="F103" s="23">
        <v>16.99</v>
      </c>
      <c r="G103" s="23">
        <v>13</v>
      </c>
      <c r="H103" s="23" t="s">
        <v>108</v>
      </c>
      <c r="I103" s="23" t="s">
        <v>108</v>
      </c>
      <c r="J103" s="125">
        <f t="shared" si="16"/>
        <v>14</v>
      </c>
      <c r="K103" s="118">
        <f t="shared" si="17"/>
        <v>28</v>
      </c>
    </row>
    <row r="104" customHeight="1" spans="1:11">
      <c r="A104" s="96">
        <v>5</v>
      </c>
      <c r="B104" s="19" t="s">
        <v>274</v>
      </c>
      <c r="C104" s="97" t="s">
        <v>209</v>
      </c>
      <c r="D104" s="98">
        <v>1</v>
      </c>
      <c r="E104" s="23">
        <v>28.97</v>
      </c>
      <c r="F104" s="23">
        <v>25</v>
      </c>
      <c r="G104" s="23">
        <v>28</v>
      </c>
      <c r="H104" s="23">
        <v>38</v>
      </c>
      <c r="I104" s="23" t="s">
        <v>108</v>
      </c>
      <c r="J104" s="125">
        <f t="shared" si="16"/>
        <v>29.99</v>
      </c>
      <c r="K104" s="118">
        <f t="shared" si="17"/>
        <v>29.99</v>
      </c>
    </row>
    <row r="105" spans="1:11">
      <c r="A105" s="96">
        <v>6</v>
      </c>
      <c r="B105" s="19" t="s">
        <v>257</v>
      </c>
      <c r="C105" s="97" t="s">
        <v>209</v>
      </c>
      <c r="D105" s="98">
        <v>1</v>
      </c>
      <c r="E105" s="23">
        <v>16.63</v>
      </c>
      <c r="F105" s="23">
        <v>15.65</v>
      </c>
      <c r="G105" s="23">
        <v>13.35</v>
      </c>
      <c r="H105" s="23">
        <v>16.25</v>
      </c>
      <c r="I105" s="23" t="s">
        <v>108</v>
      </c>
      <c r="J105" s="125">
        <f t="shared" si="16"/>
        <v>15.47</v>
      </c>
      <c r="K105" s="118">
        <f t="shared" si="17"/>
        <v>15.47</v>
      </c>
    </row>
    <row r="106" spans="1:11">
      <c r="A106" s="107"/>
      <c r="B106" s="107" t="s">
        <v>227</v>
      </c>
      <c r="C106" s="107"/>
      <c r="D106" s="107"/>
      <c r="E106" s="107"/>
      <c r="F106" s="107"/>
      <c r="G106" s="107"/>
      <c r="H106" s="107"/>
      <c r="I106" s="107"/>
      <c r="J106" s="107"/>
      <c r="K106" s="122">
        <f>SUM(K100:K105)</f>
        <v>355.24</v>
      </c>
    </row>
    <row r="107" spans="1:11">
      <c r="A107" s="154" t="s">
        <v>228</v>
      </c>
      <c r="B107" s="155"/>
      <c r="C107" s="155"/>
      <c r="D107" s="155"/>
      <c r="E107" s="155"/>
      <c r="F107" s="155"/>
      <c r="G107" s="155"/>
      <c r="H107" s="155"/>
      <c r="I107" s="155"/>
      <c r="J107" s="158"/>
      <c r="K107" s="122">
        <f>K106/12</f>
        <v>29.6033333333333</v>
      </c>
    </row>
    <row r="108" spans="1:11">
      <c r="A108" s="168"/>
      <c r="B108" s="144"/>
      <c r="C108" s="169"/>
      <c r="D108" s="115"/>
      <c r="E108" s="115"/>
      <c r="F108" s="115"/>
      <c r="G108" s="115"/>
      <c r="H108" s="115"/>
      <c r="I108" s="115"/>
      <c r="J108" s="115"/>
      <c r="K108" s="172"/>
    </row>
  </sheetData>
  <mergeCells count="39">
    <mergeCell ref="A1:K1"/>
    <mergeCell ref="A2:K2"/>
    <mergeCell ref="A3:K3"/>
    <mergeCell ref="A4:K4"/>
    <mergeCell ref="A5:K5"/>
    <mergeCell ref="B12:J12"/>
    <mergeCell ref="A13:J13"/>
    <mergeCell ref="A15:K15"/>
    <mergeCell ref="A16:K16"/>
    <mergeCell ref="B22:J22"/>
    <mergeCell ref="A23:J23"/>
    <mergeCell ref="A25:K25"/>
    <mergeCell ref="A26:K26"/>
    <mergeCell ref="B33:J33"/>
    <mergeCell ref="A34:J34"/>
    <mergeCell ref="A36:K36"/>
    <mergeCell ref="A37:K37"/>
    <mergeCell ref="B44:J44"/>
    <mergeCell ref="A45:J45"/>
    <mergeCell ref="A47:K47"/>
    <mergeCell ref="A48:K48"/>
    <mergeCell ref="B55:J55"/>
    <mergeCell ref="A56:J56"/>
    <mergeCell ref="A58:K58"/>
    <mergeCell ref="A59:K59"/>
    <mergeCell ref="B65:J65"/>
    <mergeCell ref="A66:J66"/>
    <mergeCell ref="A68:K68"/>
    <mergeCell ref="A69:K69"/>
    <mergeCell ref="B79:J79"/>
    <mergeCell ref="A80:J80"/>
    <mergeCell ref="A83:K83"/>
    <mergeCell ref="A84:K84"/>
    <mergeCell ref="B94:J94"/>
    <mergeCell ref="A95:J95"/>
    <mergeCell ref="A97:K97"/>
    <mergeCell ref="A98:K98"/>
    <mergeCell ref="B106:J106"/>
    <mergeCell ref="A107:J107"/>
  </mergeCells>
  <pageMargins left="0.75" right="0.75" top="1" bottom="1" header="0.5" footer="0.5"/>
  <pageSetup paperSize="9" scale="60" orientation="portrait"/>
  <headerFooter/>
  <rowBreaks count="1" manualBreakCount="1">
    <brk id="45" max="16383" man="1"/>
  </row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60"/>
  <sheetViews>
    <sheetView view="pageBreakPreview" zoomScaleNormal="100" workbookViewId="0">
      <selection activeCell="R20" sqref="R20"/>
    </sheetView>
  </sheetViews>
  <sheetFormatPr defaultColWidth="9.14285714285714" defaultRowHeight="12"/>
  <cols>
    <col min="1" max="1" width="9.14285714285714" style="89"/>
    <col min="2" max="2" width="36.5714285714286" style="89" customWidth="1"/>
    <col min="3" max="4" width="9.14285714285714" style="89"/>
    <col min="5" max="9" width="9.14285714285714" style="89" hidden="1" customWidth="1"/>
    <col min="10" max="10" width="15.1428571428571" style="89"/>
    <col min="11" max="11" width="27.2857142857143" style="89" customWidth="1"/>
    <col min="12" max="12" width="17" style="89" customWidth="1"/>
    <col min="13" max="13" width="13.5714285714286" style="89" customWidth="1"/>
    <col min="14" max="14" width="14.5714285714286" style="89" customWidth="1"/>
    <col min="15" max="16" width="9.14285714285714" style="89"/>
    <col min="17" max="17" width="10" style="89"/>
    <col min="18" max="18" width="11" style="89"/>
    <col min="19" max="19" width="15.4285714285714" style="89" customWidth="1"/>
    <col min="20" max="20" width="11" style="89"/>
    <col min="21" max="21" width="11.7142857142857" style="89"/>
    <col min="22" max="22" width="14.8571428571429" style="89" customWidth="1"/>
    <col min="23" max="23" width="16.2857142857143" style="89" customWidth="1"/>
    <col min="24" max="24" width="12.2857142857143" style="89"/>
    <col min="25" max="25" width="29.1428571428571" style="89" customWidth="1"/>
    <col min="26" max="26" width="4.28571428571429" style="89" customWidth="1"/>
    <col min="27" max="16384" width="9.14285714285714" style="89"/>
  </cols>
  <sheetData>
    <row r="1" s="86" customFormat="1" ht="14.25" spans="1:19">
      <c r="A1" s="90" t="s">
        <v>286</v>
      </c>
      <c r="B1" s="91"/>
      <c r="C1" s="91"/>
      <c r="D1" s="91"/>
      <c r="E1" s="91"/>
      <c r="F1" s="91"/>
      <c r="G1" s="91"/>
      <c r="H1" s="91"/>
      <c r="I1" s="91"/>
      <c r="J1" s="91"/>
      <c r="K1" s="91"/>
      <c r="L1" s="91"/>
      <c r="M1" s="91"/>
      <c r="N1" s="91"/>
      <c r="O1" s="116"/>
      <c r="P1" s="116"/>
      <c r="Q1" s="116"/>
      <c r="R1" s="116"/>
      <c r="S1" s="116"/>
    </row>
    <row r="2" s="86" customFormat="1" ht="14.25" spans="12:19">
      <c r="L2" s="116"/>
      <c r="M2" s="116"/>
      <c r="N2" s="116"/>
      <c r="O2" s="116"/>
      <c r="P2" s="116"/>
      <c r="Q2" s="116"/>
      <c r="R2" s="116"/>
      <c r="S2" s="116"/>
    </row>
    <row r="3" s="86" customFormat="1" ht="14.25" spans="1:25">
      <c r="A3" s="92" t="s">
        <v>287</v>
      </c>
      <c r="B3" s="93"/>
      <c r="C3" s="93"/>
      <c r="D3" s="93"/>
      <c r="E3" s="93"/>
      <c r="F3" s="93"/>
      <c r="G3" s="93"/>
      <c r="H3" s="93"/>
      <c r="I3" s="93"/>
      <c r="J3" s="93"/>
      <c r="K3" s="93"/>
      <c r="L3" s="93"/>
      <c r="M3" s="93"/>
      <c r="N3" s="93"/>
      <c r="O3" s="116"/>
      <c r="P3" s="116"/>
      <c r="Q3" s="93" t="s">
        <v>288</v>
      </c>
      <c r="R3" s="93"/>
      <c r="S3" s="93"/>
      <c r="T3" s="93"/>
      <c r="U3" s="93"/>
      <c r="V3" s="93"/>
      <c r="W3" s="93"/>
      <c r="X3" s="93"/>
      <c r="Y3" s="93"/>
    </row>
    <row r="4" s="86" customFormat="1" ht="15" spans="1:16">
      <c r="A4" s="88"/>
      <c r="B4" s="88"/>
      <c r="C4" s="88"/>
      <c r="D4" s="88"/>
      <c r="E4" s="88"/>
      <c r="F4" s="88"/>
      <c r="G4" s="88"/>
      <c r="H4" s="88"/>
      <c r="I4" s="88"/>
      <c r="J4" s="88"/>
      <c r="K4" s="88"/>
      <c r="L4" s="88"/>
      <c r="M4" s="88"/>
      <c r="N4" s="88"/>
      <c r="O4" s="88"/>
      <c r="P4" s="88"/>
    </row>
    <row r="5" ht="15" spans="1:26">
      <c r="A5" s="94" t="s">
        <v>289</v>
      </c>
      <c r="B5" s="94"/>
      <c r="C5" s="94"/>
      <c r="D5" s="94"/>
      <c r="E5" s="94"/>
      <c r="F5" s="94"/>
      <c r="G5" s="94"/>
      <c r="H5" s="94"/>
      <c r="I5" s="94"/>
      <c r="J5" s="94"/>
      <c r="K5" s="94"/>
      <c r="L5" s="94"/>
      <c r="M5" s="94"/>
      <c r="N5" s="94"/>
      <c r="Q5" s="94" t="s">
        <v>290</v>
      </c>
      <c r="R5" s="94"/>
      <c r="S5" s="94"/>
      <c r="T5" s="94"/>
      <c r="U5" s="94"/>
      <c r="V5" s="94"/>
      <c r="W5" s="94"/>
      <c r="X5" s="94"/>
      <c r="Y5" s="94"/>
      <c r="Z5" s="88"/>
    </row>
    <row r="6" ht="48" spans="1:26">
      <c r="A6" s="94" t="s">
        <v>291</v>
      </c>
      <c r="B6" s="94"/>
      <c r="C6" s="94"/>
      <c r="D6" s="94"/>
      <c r="E6" s="94"/>
      <c r="F6" s="94"/>
      <c r="G6" s="94"/>
      <c r="H6" s="94"/>
      <c r="I6" s="94"/>
      <c r="J6" s="94"/>
      <c r="K6" s="94"/>
      <c r="L6" s="94"/>
      <c r="M6" s="94"/>
      <c r="N6" s="94"/>
      <c r="Q6" s="107" t="s">
        <v>3</v>
      </c>
      <c r="R6" s="94" t="s">
        <v>208</v>
      </c>
      <c r="S6" s="94" t="s">
        <v>209</v>
      </c>
      <c r="T6" s="107" t="s">
        <v>210</v>
      </c>
      <c r="U6" s="94" t="s">
        <v>292</v>
      </c>
      <c r="V6" s="94" t="s">
        <v>293</v>
      </c>
      <c r="W6" s="94" t="s">
        <v>294</v>
      </c>
      <c r="X6" s="94" t="s">
        <v>295</v>
      </c>
      <c r="Y6" s="94" t="s">
        <v>296</v>
      </c>
      <c r="Z6" s="87"/>
    </row>
    <row r="7" ht="36" spans="1:25">
      <c r="A7" s="95" t="s">
        <v>3</v>
      </c>
      <c r="B7" s="17" t="s">
        <v>208</v>
      </c>
      <c r="C7" s="17" t="s">
        <v>209</v>
      </c>
      <c r="D7" s="95" t="s">
        <v>210</v>
      </c>
      <c r="E7" s="17" t="s">
        <v>211</v>
      </c>
      <c r="F7" s="17" t="s">
        <v>212</v>
      </c>
      <c r="G7" s="17" t="s">
        <v>213</v>
      </c>
      <c r="H7" s="17" t="s">
        <v>214</v>
      </c>
      <c r="I7" s="17" t="s">
        <v>215</v>
      </c>
      <c r="J7" s="17" t="s">
        <v>292</v>
      </c>
      <c r="K7" s="17" t="s">
        <v>297</v>
      </c>
      <c r="L7" s="17" t="s">
        <v>294</v>
      </c>
      <c r="M7" s="17" t="s">
        <v>295</v>
      </c>
      <c r="N7" s="17" t="s">
        <v>296</v>
      </c>
      <c r="Q7" s="96">
        <v>1</v>
      </c>
      <c r="R7" s="133" t="s">
        <v>298</v>
      </c>
      <c r="S7" s="99" t="s">
        <v>209</v>
      </c>
      <c r="T7" s="98">
        <v>2</v>
      </c>
      <c r="U7" s="134">
        <v>1308.37</v>
      </c>
      <c r="V7" s="118">
        <f>U7*T7</f>
        <v>2616.74</v>
      </c>
      <c r="W7" s="135">
        <v>60</v>
      </c>
      <c r="X7" s="136">
        <f>ROUND(V7*0.8,2)</f>
        <v>2093.39</v>
      </c>
      <c r="Y7" s="141">
        <f>ROUND(X7/W7,2)</f>
        <v>34.89</v>
      </c>
    </row>
    <row r="8" ht="15.95" customHeight="1" spans="1:25">
      <c r="A8" s="96">
        <v>1</v>
      </c>
      <c r="B8" s="19" t="s">
        <v>299</v>
      </c>
      <c r="C8" s="97" t="s">
        <v>209</v>
      </c>
      <c r="D8" s="98">
        <v>2</v>
      </c>
      <c r="E8" s="22">
        <v>18.97</v>
      </c>
      <c r="F8" s="23">
        <v>15</v>
      </c>
      <c r="G8" s="23">
        <v>13.24</v>
      </c>
      <c r="H8" s="23">
        <v>10.8</v>
      </c>
      <c r="I8" s="23" t="s">
        <v>108</v>
      </c>
      <c r="J8" s="117">
        <f t="shared" ref="J8:J13" si="0">ROUND((AVERAGE(E8:I8)),2)</f>
        <v>14.5</v>
      </c>
      <c r="K8" s="118">
        <f t="shared" ref="K8:K13" si="1">J8*D8</f>
        <v>29</v>
      </c>
      <c r="L8" s="119">
        <v>24</v>
      </c>
      <c r="M8" s="120">
        <f t="shared" ref="M8:M13" si="2">ROUND(K8*0.8,2)</f>
        <v>23.2</v>
      </c>
      <c r="N8" s="118">
        <f t="shared" ref="N8:N13" si="3">ROUND(M8/L8,2)</f>
        <v>0.97</v>
      </c>
      <c r="Q8" s="137" t="s">
        <v>300</v>
      </c>
      <c r="R8" s="138"/>
      <c r="S8" s="138"/>
      <c r="T8" s="138"/>
      <c r="U8" s="138"/>
      <c r="V8" s="138"/>
      <c r="W8" s="138"/>
      <c r="X8" s="139"/>
      <c r="Y8" s="142">
        <v>17</v>
      </c>
    </row>
    <row r="9" spans="1:25">
      <c r="A9" s="96">
        <v>2</v>
      </c>
      <c r="B9" s="19" t="s">
        <v>301</v>
      </c>
      <c r="C9" s="99" t="s">
        <v>209</v>
      </c>
      <c r="D9" s="98">
        <v>1</v>
      </c>
      <c r="E9" s="22">
        <v>22.89</v>
      </c>
      <c r="F9" s="26">
        <v>26.8</v>
      </c>
      <c r="G9" s="23">
        <v>19</v>
      </c>
      <c r="H9" s="23" t="s">
        <v>108</v>
      </c>
      <c r="I9" s="23" t="s">
        <v>108</v>
      </c>
      <c r="J9" s="117">
        <f t="shared" si="0"/>
        <v>22.9</v>
      </c>
      <c r="K9" s="118">
        <f t="shared" si="1"/>
        <v>22.9</v>
      </c>
      <c r="L9" s="119">
        <v>24</v>
      </c>
      <c r="M9" s="120">
        <f t="shared" si="2"/>
        <v>18.32</v>
      </c>
      <c r="N9" s="118">
        <f t="shared" si="3"/>
        <v>0.76</v>
      </c>
      <c r="Q9" s="137" t="s">
        <v>302</v>
      </c>
      <c r="R9" s="138"/>
      <c r="S9" s="138"/>
      <c r="T9" s="138"/>
      <c r="U9" s="138"/>
      <c r="V9" s="138"/>
      <c r="W9" s="138"/>
      <c r="X9" s="139"/>
      <c r="Y9" s="143">
        <f>ROUND(Y7/Y8,2)</f>
        <v>2.05</v>
      </c>
    </row>
    <row r="10" spans="1:17">
      <c r="A10" s="100">
        <v>3</v>
      </c>
      <c r="B10" s="19" t="s">
        <v>303</v>
      </c>
      <c r="C10" s="97" t="s">
        <v>209</v>
      </c>
      <c r="D10" s="98">
        <v>1</v>
      </c>
      <c r="E10" s="28">
        <v>23.75</v>
      </c>
      <c r="F10" s="22">
        <v>25</v>
      </c>
      <c r="G10" s="42">
        <v>24.1</v>
      </c>
      <c r="H10" s="23">
        <v>20</v>
      </c>
      <c r="I10" s="23" t="s">
        <v>108</v>
      </c>
      <c r="J10" s="117">
        <f t="shared" si="0"/>
        <v>23.21</v>
      </c>
      <c r="K10" s="118">
        <f t="shared" si="1"/>
        <v>23.21</v>
      </c>
      <c r="L10" s="119">
        <v>24</v>
      </c>
      <c r="M10" s="120">
        <f t="shared" si="2"/>
        <v>18.57</v>
      </c>
      <c r="N10" s="118">
        <f t="shared" si="3"/>
        <v>0.77</v>
      </c>
      <c r="Q10" s="140"/>
    </row>
    <row r="11" ht="17.1" customHeight="1" spans="1:17">
      <c r="A11" s="96">
        <v>4</v>
      </c>
      <c r="B11" s="19" t="s">
        <v>304</v>
      </c>
      <c r="C11" s="97" t="s">
        <v>209</v>
      </c>
      <c r="D11" s="98">
        <v>1</v>
      </c>
      <c r="E11" s="23">
        <v>16.8</v>
      </c>
      <c r="F11" s="23">
        <v>18</v>
      </c>
      <c r="G11" s="23">
        <v>18.9</v>
      </c>
      <c r="H11" s="23" t="s">
        <v>108</v>
      </c>
      <c r="I11" s="23" t="s">
        <v>108</v>
      </c>
      <c r="J11" s="117">
        <f t="shared" si="0"/>
        <v>17.9</v>
      </c>
      <c r="K11" s="118">
        <f t="shared" si="1"/>
        <v>17.9</v>
      </c>
      <c r="L11" s="119">
        <v>24</v>
      </c>
      <c r="M11" s="120">
        <f t="shared" si="2"/>
        <v>14.32</v>
      </c>
      <c r="N11" s="118">
        <f t="shared" si="3"/>
        <v>0.6</v>
      </c>
      <c r="Q11" s="140"/>
    </row>
    <row r="12" spans="1:17">
      <c r="A12" s="96">
        <v>5</v>
      </c>
      <c r="B12" s="19" t="s">
        <v>305</v>
      </c>
      <c r="C12" s="97" t="s">
        <v>209</v>
      </c>
      <c r="D12" s="98">
        <v>1</v>
      </c>
      <c r="E12" s="23">
        <v>7.5</v>
      </c>
      <c r="F12" s="23">
        <v>8.95</v>
      </c>
      <c r="G12" s="23">
        <v>8.01</v>
      </c>
      <c r="H12" s="23">
        <v>8.98</v>
      </c>
      <c r="I12" s="23"/>
      <c r="J12" s="117">
        <f t="shared" si="0"/>
        <v>8.36</v>
      </c>
      <c r="K12" s="118">
        <f t="shared" si="1"/>
        <v>8.36</v>
      </c>
      <c r="L12" s="119">
        <v>24</v>
      </c>
      <c r="M12" s="120">
        <f t="shared" si="2"/>
        <v>6.69</v>
      </c>
      <c r="N12" s="118">
        <f t="shared" si="3"/>
        <v>0.28</v>
      </c>
      <c r="Q12" s="140"/>
    </row>
    <row r="13" ht="24" customHeight="1" spans="1:26">
      <c r="A13" s="96">
        <v>6</v>
      </c>
      <c r="B13" s="19" t="s">
        <v>306</v>
      </c>
      <c r="C13" s="97" t="s">
        <v>209</v>
      </c>
      <c r="D13" s="98">
        <v>1</v>
      </c>
      <c r="E13" s="23">
        <v>96</v>
      </c>
      <c r="F13" s="23">
        <v>90</v>
      </c>
      <c r="G13" s="23">
        <v>85</v>
      </c>
      <c r="H13" s="23" t="s">
        <v>108</v>
      </c>
      <c r="I13" s="23" t="s">
        <v>108</v>
      </c>
      <c r="J13" s="117">
        <f t="shared" si="0"/>
        <v>90.33</v>
      </c>
      <c r="K13" s="118">
        <f t="shared" si="1"/>
        <v>90.33</v>
      </c>
      <c r="L13" s="119">
        <v>24</v>
      </c>
      <c r="M13" s="120">
        <f t="shared" si="2"/>
        <v>72.26</v>
      </c>
      <c r="N13" s="118">
        <f t="shared" si="3"/>
        <v>3.01</v>
      </c>
      <c r="Q13" s="87"/>
      <c r="R13" s="87"/>
      <c r="S13" s="87"/>
      <c r="T13" s="87"/>
      <c r="U13" s="87"/>
      <c r="V13" s="87"/>
      <c r="W13" s="87"/>
      <c r="X13" s="87"/>
      <c r="Y13" s="87"/>
      <c r="Z13" s="87"/>
    </row>
    <row r="14" spans="1:14">
      <c r="A14" s="101"/>
      <c r="B14" s="102" t="s">
        <v>307</v>
      </c>
      <c r="C14" s="103"/>
      <c r="D14" s="103"/>
      <c r="E14" s="103"/>
      <c r="F14" s="103"/>
      <c r="G14" s="103"/>
      <c r="H14" s="103"/>
      <c r="I14" s="103"/>
      <c r="J14" s="103"/>
      <c r="K14" s="103"/>
      <c r="L14" s="103"/>
      <c r="M14" s="121"/>
      <c r="N14" s="122">
        <f>SUM(N8:N13)</f>
        <v>6.39</v>
      </c>
    </row>
    <row r="15" spans="1:14">
      <c r="A15" s="104" t="s">
        <v>308</v>
      </c>
      <c r="B15" s="104"/>
      <c r="C15" s="104"/>
      <c r="D15" s="104"/>
      <c r="E15" s="104"/>
      <c r="F15" s="104"/>
      <c r="G15" s="104"/>
      <c r="H15" s="104"/>
      <c r="I15" s="104"/>
      <c r="J15" s="104"/>
      <c r="K15" s="104"/>
      <c r="L15" s="104"/>
      <c r="M15" s="104"/>
      <c r="N15" s="123">
        <f>Y9</f>
        <v>2.05</v>
      </c>
    </row>
    <row r="16" spans="1:14">
      <c r="A16" s="104" t="s">
        <v>309</v>
      </c>
      <c r="B16" s="104"/>
      <c r="C16" s="104"/>
      <c r="D16" s="104"/>
      <c r="E16" s="104"/>
      <c r="F16" s="104"/>
      <c r="G16" s="104"/>
      <c r="H16" s="104"/>
      <c r="I16" s="104"/>
      <c r="J16" s="104"/>
      <c r="K16" s="104"/>
      <c r="L16" s="104"/>
      <c r="M16" s="104"/>
      <c r="N16" s="123">
        <f>N143</f>
        <v>11.1382352941176</v>
      </c>
    </row>
    <row r="17" spans="1:17">
      <c r="A17" s="105" t="s">
        <v>310</v>
      </c>
      <c r="B17" s="105"/>
      <c r="C17" s="105"/>
      <c r="D17" s="105"/>
      <c r="E17" s="105"/>
      <c r="F17" s="105"/>
      <c r="G17" s="105"/>
      <c r="H17" s="105"/>
      <c r="I17" s="105"/>
      <c r="J17" s="105"/>
      <c r="K17" s="105"/>
      <c r="L17" s="105"/>
      <c r="M17" s="105"/>
      <c r="N17" s="124">
        <f>SUM(N14:N16)</f>
        <v>19.5782352941176</v>
      </c>
      <c r="O17" s="87"/>
      <c r="P17" s="87"/>
      <c r="Q17" s="87"/>
    </row>
    <row r="18" spans="1:17">
      <c r="A18" s="87"/>
      <c r="B18" s="87"/>
      <c r="C18" s="87"/>
      <c r="D18" s="87"/>
      <c r="E18" s="87"/>
      <c r="F18" s="87"/>
      <c r="G18" s="87"/>
      <c r="H18" s="87"/>
      <c r="I18" s="87"/>
      <c r="J18" s="87"/>
      <c r="K18" s="87"/>
      <c r="L18" s="87"/>
      <c r="M18" s="87"/>
      <c r="N18" s="87"/>
      <c r="O18" s="87"/>
      <c r="P18" s="87"/>
      <c r="Q18" s="87"/>
    </row>
    <row r="19" spans="1:17">
      <c r="A19" s="94" t="s">
        <v>311</v>
      </c>
      <c r="B19" s="94"/>
      <c r="C19" s="94"/>
      <c r="D19" s="94"/>
      <c r="E19" s="94"/>
      <c r="F19" s="94"/>
      <c r="G19" s="94"/>
      <c r="H19" s="94"/>
      <c r="I19" s="94"/>
      <c r="J19" s="94"/>
      <c r="K19" s="94"/>
      <c r="L19" s="94"/>
      <c r="M19" s="94"/>
      <c r="N19" s="94"/>
      <c r="O19" s="87"/>
      <c r="P19" s="87"/>
      <c r="Q19" s="87"/>
    </row>
    <row r="20" spans="1:17">
      <c r="A20" s="94" t="s">
        <v>291</v>
      </c>
      <c r="B20" s="94"/>
      <c r="C20" s="94"/>
      <c r="D20" s="94"/>
      <c r="E20" s="94"/>
      <c r="F20" s="94"/>
      <c r="G20" s="94"/>
      <c r="H20" s="94"/>
      <c r="I20" s="94"/>
      <c r="J20" s="94"/>
      <c r="K20" s="94"/>
      <c r="L20" s="94"/>
      <c r="M20" s="94"/>
      <c r="N20" s="94"/>
      <c r="O20" s="87"/>
      <c r="P20" s="87"/>
      <c r="Q20" s="87"/>
    </row>
    <row r="21" ht="36" spans="1:17">
      <c r="A21" s="95" t="s">
        <v>3</v>
      </c>
      <c r="B21" s="17" t="s">
        <v>208</v>
      </c>
      <c r="C21" s="17" t="s">
        <v>209</v>
      </c>
      <c r="D21" s="95" t="s">
        <v>210</v>
      </c>
      <c r="E21" s="17" t="s">
        <v>211</v>
      </c>
      <c r="F21" s="17" t="s">
        <v>212</v>
      </c>
      <c r="G21" s="17" t="s">
        <v>213</v>
      </c>
      <c r="H21" s="17" t="s">
        <v>214</v>
      </c>
      <c r="I21" s="17" t="s">
        <v>215</v>
      </c>
      <c r="J21" s="17" t="s">
        <v>292</v>
      </c>
      <c r="K21" s="17" t="s">
        <v>297</v>
      </c>
      <c r="L21" s="17" t="s">
        <v>294</v>
      </c>
      <c r="M21" s="17" t="s">
        <v>295</v>
      </c>
      <c r="N21" s="17" t="s">
        <v>296</v>
      </c>
      <c r="O21" s="87"/>
      <c r="P21" s="87"/>
      <c r="Q21" s="87"/>
    </row>
    <row r="22" ht="23.1" customHeight="1" spans="1:17">
      <c r="A22" s="96">
        <v>1</v>
      </c>
      <c r="B22" s="19" t="s">
        <v>312</v>
      </c>
      <c r="C22" s="97" t="s">
        <v>209</v>
      </c>
      <c r="D22" s="98">
        <v>1</v>
      </c>
      <c r="E22" s="22">
        <v>33</v>
      </c>
      <c r="F22" s="23">
        <v>35</v>
      </c>
      <c r="G22" s="23">
        <v>27.6</v>
      </c>
      <c r="H22" s="23">
        <v>29.1</v>
      </c>
      <c r="I22" s="23" t="s">
        <v>108</v>
      </c>
      <c r="J22" s="125">
        <f t="shared" ref="J22:J31" si="4">ROUND((AVERAGE(E22:I22)),2)</f>
        <v>31.18</v>
      </c>
      <c r="K22" s="118">
        <f t="shared" ref="K22:K31" si="5">J22*D22</f>
        <v>31.18</v>
      </c>
      <c r="L22" s="119">
        <v>24</v>
      </c>
      <c r="M22" s="120">
        <f t="shared" ref="M22:M31" si="6">ROUND(K22*0.8,2)</f>
        <v>24.94</v>
      </c>
      <c r="N22" s="118">
        <f t="shared" ref="N22:N31" si="7">ROUND(M22/L22,2)</f>
        <v>1.04</v>
      </c>
      <c r="O22" s="87"/>
      <c r="P22" s="87"/>
      <c r="Q22" s="87"/>
    </row>
    <row r="23" spans="1:26">
      <c r="A23" s="96">
        <v>2</v>
      </c>
      <c r="B23" s="106" t="s">
        <v>313</v>
      </c>
      <c r="C23" s="99" t="s">
        <v>209</v>
      </c>
      <c r="D23" s="98">
        <v>1</v>
      </c>
      <c r="E23" s="22">
        <v>16.9</v>
      </c>
      <c r="F23" s="26">
        <v>19</v>
      </c>
      <c r="G23" s="23">
        <v>20</v>
      </c>
      <c r="H23" s="23">
        <v>18</v>
      </c>
      <c r="I23" s="23" t="s">
        <v>108</v>
      </c>
      <c r="J23" s="125">
        <f t="shared" si="4"/>
        <v>18.48</v>
      </c>
      <c r="K23" s="118">
        <f t="shared" si="5"/>
        <v>18.48</v>
      </c>
      <c r="L23" s="119">
        <v>24</v>
      </c>
      <c r="M23" s="120">
        <f t="shared" si="6"/>
        <v>14.78</v>
      </c>
      <c r="N23" s="118">
        <f t="shared" si="7"/>
        <v>0.62</v>
      </c>
      <c r="O23" s="87"/>
      <c r="P23" s="87"/>
      <c r="Q23" s="87"/>
      <c r="R23" s="87"/>
      <c r="S23" s="87"/>
      <c r="T23" s="87"/>
      <c r="U23" s="87"/>
      <c r="V23" s="87"/>
      <c r="W23" s="87"/>
      <c r="X23" s="87"/>
      <c r="Y23" s="87"/>
      <c r="Z23" s="87"/>
    </row>
    <row r="24" ht="23.1" customHeight="1" spans="1:26">
      <c r="A24" s="100">
        <v>3</v>
      </c>
      <c r="B24" s="19" t="s">
        <v>314</v>
      </c>
      <c r="C24" s="97" t="s">
        <v>209</v>
      </c>
      <c r="D24" s="98">
        <v>1</v>
      </c>
      <c r="E24" s="28">
        <v>800</v>
      </c>
      <c r="F24" s="29">
        <v>974.02</v>
      </c>
      <c r="G24" s="29">
        <v>822.5</v>
      </c>
      <c r="H24" s="23" t="s">
        <v>108</v>
      </c>
      <c r="I24" s="23" t="s">
        <v>108</v>
      </c>
      <c r="J24" s="125">
        <f t="shared" si="4"/>
        <v>865.51</v>
      </c>
      <c r="K24" s="118">
        <f t="shared" si="5"/>
        <v>865.51</v>
      </c>
      <c r="L24" s="119">
        <v>60</v>
      </c>
      <c r="M24" s="120">
        <f t="shared" si="6"/>
        <v>692.41</v>
      </c>
      <c r="N24" s="118">
        <f t="shared" si="7"/>
        <v>11.54</v>
      </c>
      <c r="O24" s="87"/>
      <c r="P24" s="87"/>
      <c r="Q24" s="87"/>
      <c r="R24" s="87"/>
      <c r="S24" s="87"/>
      <c r="T24" s="87"/>
      <c r="U24" s="87"/>
      <c r="V24" s="87"/>
      <c r="W24" s="87"/>
      <c r="X24" s="87"/>
      <c r="Y24" s="87"/>
      <c r="Z24" s="87"/>
    </row>
    <row r="25" spans="1:26">
      <c r="A25" s="96">
        <v>4</v>
      </c>
      <c r="B25" s="19" t="s">
        <v>315</v>
      </c>
      <c r="C25" s="97" t="s">
        <v>209</v>
      </c>
      <c r="D25" s="98">
        <v>1</v>
      </c>
      <c r="E25" s="23">
        <v>32</v>
      </c>
      <c r="F25" s="23">
        <v>28.45</v>
      </c>
      <c r="G25" s="23">
        <v>30</v>
      </c>
      <c r="H25" s="23" t="s">
        <v>108</v>
      </c>
      <c r="I25" s="23" t="s">
        <v>108</v>
      </c>
      <c r="J25" s="125">
        <f t="shared" si="4"/>
        <v>30.15</v>
      </c>
      <c r="K25" s="118">
        <f t="shared" si="5"/>
        <v>30.15</v>
      </c>
      <c r="L25" s="119">
        <v>24</v>
      </c>
      <c r="M25" s="120">
        <f t="shared" si="6"/>
        <v>24.12</v>
      </c>
      <c r="N25" s="118">
        <f t="shared" si="7"/>
        <v>1.01</v>
      </c>
      <c r="O25" s="87"/>
      <c r="P25" s="87"/>
      <c r="Q25" s="87"/>
      <c r="R25" s="87"/>
      <c r="S25" s="87"/>
      <c r="T25" s="87"/>
      <c r="U25" s="87"/>
      <c r="V25" s="87"/>
      <c r="W25" s="87"/>
      <c r="X25" s="87"/>
      <c r="Y25" s="87"/>
      <c r="Z25" s="87"/>
    </row>
    <row r="26" ht="14.1" customHeight="1" spans="1:26">
      <c r="A26" s="96">
        <v>5</v>
      </c>
      <c r="B26" s="19" t="s">
        <v>316</v>
      </c>
      <c r="C26" s="97" t="s">
        <v>209</v>
      </c>
      <c r="D26" s="98">
        <v>1</v>
      </c>
      <c r="E26" s="23">
        <v>34.98</v>
      </c>
      <c r="F26" s="23">
        <v>35</v>
      </c>
      <c r="G26" s="23">
        <v>29.97</v>
      </c>
      <c r="H26" s="23">
        <v>22.57</v>
      </c>
      <c r="I26" s="23" t="s">
        <v>108</v>
      </c>
      <c r="J26" s="125">
        <f t="shared" si="4"/>
        <v>30.63</v>
      </c>
      <c r="K26" s="118">
        <f t="shared" si="5"/>
        <v>30.63</v>
      </c>
      <c r="L26" s="119">
        <v>24</v>
      </c>
      <c r="M26" s="120">
        <f t="shared" si="6"/>
        <v>24.5</v>
      </c>
      <c r="N26" s="118">
        <f t="shared" si="7"/>
        <v>1.02</v>
      </c>
      <c r="O26" s="87"/>
      <c r="P26" s="87"/>
      <c r="Q26" s="87"/>
      <c r="R26" s="87"/>
      <c r="S26" s="87"/>
      <c r="T26" s="87"/>
      <c r="U26" s="87"/>
      <c r="V26" s="87"/>
      <c r="W26" s="87"/>
      <c r="X26" s="87"/>
      <c r="Y26" s="87"/>
      <c r="Z26" s="87"/>
    </row>
    <row r="27" spans="1:22">
      <c r="A27" s="96">
        <v>6</v>
      </c>
      <c r="B27" s="19" t="s">
        <v>317</v>
      </c>
      <c r="C27" s="97" t="s">
        <v>209</v>
      </c>
      <c r="D27" s="98">
        <v>1</v>
      </c>
      <c r="E27" s="23">
        <v>17</v>
      </c>
      <c r="F27" s="23">
        <v>15.8</v>
      </c>
      <c r="G27" s="23">
        <v>20</v>
      </c>
      <c r="H27" s="23">
        <v>17</v>
      </c>
      <c r="I27" s="23" t="s">
        <v>108</v>
      </c>
      <c r="J27" s="125">
        <f t="shared" si="4"/>
        <v>17.45</v>
      </c>
      <c r="K27" s="118">
        <f t="shared" si="5"/>
        <v>17.45</v>
      </c>
      <c r="L27" s="119">
        <v>24</v>
      </c>
      <c r="M27" s="120">
        <f t="shared" si="6"/>
        <v>13.96</v>
      </c>
      <c r="N27" s="118">
        <f t="shared" si="7"/>
        <v>0.58</v>
      </c>
      <c r="O27" s="87"/>
      <c r="P27" s="87"/>
      <c r="Q27" s="87"/>
      <c r="R27" s="87"/>
      <c r="S27" s="87"/>
      <c r="T27" s="87"/>
      <c r="U27" s="87"/>
      <c r="V27" s="87"/>
    </row>
    <row r="28" ht="32.1" customHeight="1" spans="1:22">
      <c r="A28" s="96">
        <v>7</v>
      </c>
      <c r="B28" s="19" t="s">
        <v>318</v>
      </c>
      <c r="C28" s="97" t="s">
        <v>209</v>
      </c>
      <c r="D28" s="98">
        <v>1</v>
      </c>
      <c r="E28" s="23">
        <v>47.46</v>
      </c>
      <c r="F28" s="23">
        <v>49.9</v>
      </c>
      <c r="G28" s="23">
        <v>36.1</v>
      </c>
      <c r="H28" s="23" t="s">
        <v>108</v>
      </c>
      <c r="I28" s="23" t="s">
        <v>108</v>
      </c>
      <c r="J28" s="125">
        <f t="shared" si="4"/>
        <v>44.49</v>
      </c>
      <c r="K28" s="118">
        <f t="shared" si="5"/>
        <v>44.49</v>
      </c>
      <c r="L28" s="119">
        <v>24</v>
      </c>
      <c r="M28" s="120">
        <f t="shared" si="6"/>
        <v>35.59</v>
      </c>
      <c r="N28" s="118">
        <f t="shared" si="7"/>
        <v>1.48</v>
      </c>
      <c r="O28" s="87"/>
      <c r="P28" s="87"/>
      <c r="Q28" s="87"/>
      <c r="R28" s="87"/>
      <c r="S28" s="87"/>
      <c r="T28" s="87"/>
      <c r="U28" s="87"/>
      <c r="V28" s="87"/>
    </row>
    <row r="29" ht="23.1" customHeight="1" spans="1:22">
      <c r="A29" s="96">
        <v>8</v>
      </c>
      <c r="B29" s="19" t="s">
        <v>319</v>
      </c>
      <c r="C29" s="97" t="s">
        <v>209</v>
      </c>
      <c r="D29" s="98">
        <v>1</v>
      </c>
      <c r="E29" s="23">
        <v>275.96</v>
      </c>
      <c r="F29" s="23">
        <v>260.76</v>
      </c>
      <c r="G29" s="23">
        <v>264</v>
      </c>
      <c r="H29" s="23" t="s">
        <v>108</v>
      </c>
      <c r="I29" s="23" t="s">
        <v>108</v>
      </c>
      <c r="J29" s="125">
        <f t="shared" si="4"/>
        <v>266.91</v>
      </c>
      <c r="K29" s="118">
        <f t="shared" si="5"/>
        <v>266.91</v>
      </c>
      <c r="L29" s="119">
        <v>60</v>
      </c>
      <c r="M29" s="120">
        <f t="shared" si="6"/>
        <v>213.53</v>
      </c>
      <c r="N29" s="118">
        <f t="shared" si="7"/>
        <v>3.56</v>
      </c>
      <c r="O29" s="87"/>
      <c r="P29" s="87"/>
      <c r="Q29" s="87"/>
      <c r="R29" s="87"/>
      <c r="S29" s="87"/>
      <c r="T29" s="87"/>
      <c r="U29" s="87"/>
      <c r="V29" s="87"/>
    </row>
    <row r="30" ht="24" spans="1:22">
      <c r="A30" s="96">
        <v>9</v>
      </c>
      <c r="B30" s="19" t="s">
        <v>320</v>
      </c>
      <c r="C30" s="97" t="s">
        <v>209</v>
      </c>
      <c r="D30" s="98">
        <v>1</v>
      </c>
      <c r="E30" s="23">
        <v>85.96</v>
      </c>
      <c r="F30" s="23">
        <v>78.99</v>
      </c>
      <c r="G30" s="23">
        <v>65.55</v>
      </c>
      <c r="H30" s="23" t="s">
        <v>108</v>
      </c>
      <c r="I30" s="23" t="s">
        <v>108</v>
      </c>
      <c r="J30" s="125">
        <f t="shared" si="4"/>
        <v>76.83</v>
      </c>
      <c r="K30" s="118">
        <f t="shared" si="5"/>
        <v>76.83</v>
      </c>
      <c r="L30" s="119">
        <v>24</v>
      </c>
      <c r="M30" s="120">
        <f t="shared" si="6"/>
        <v>61.46</v>
      </c>
      <c r="N30" s="118">
        <f t="shared" si="7"/>
        <v>2.56</v>
      </c>
      <c r="O30" s="87"/>
      <c r="P30" s="87"/>
      <c r="Q30" s="87"/>
      <c r="R30" s="87"/>
      <c r="S30" s="87"/>
      <c r="T30" s="87"/>
      <c r="U30" s="87"/>
      <c r="V30" s="87"/>
    </row>
    <row r="31" ht="24" spans="1:22">
      <c r="A31" s="96">
        <v>10</v>
      </c>
      <c r="B31" s="19" t="s">
        <v>306</v>
      </c>
      <c r="C31" s="97" t="s">
        <v>209</v>
      </c>
      <c r="D31" s="98">
        <v>1</v>
      </c>
      <c r="E31" s="23">
        <v>96</v>
      </c>
      <c r="F31" s="23">
        <v>90</v>
      </c>
      <c r="G31" s="23">
        <v>85</v>
      </c>
      <c r="H31" s="23" t="s">
        <v>108</v>
      </c>
      <c r="I31" s="23" t="s">
        <v>108</v>
      </c>
      <c r="J31" s="125">
        <f t="shared" si="4"/>
        <v>90.33</v>
      </c>
      <c r="K31" s="118">
        <f t="shared" si="5"/>
        <v>90.33</v>
      </c>
      <c r="L31" s="119">
        <v>24</v>
      </c>
      <c r="M31" s="120">
        <f t="shared" si="6"/>
        <v>72.26</v>
      </c>
      <c r="N31" s="118">
        <f t="shared" si="7"/>
        <v>3.01</v>
      </c>
      <c r="O31" s="87"/>
      <c r="P31" s="87"/>
      <c r="Q31" s="87"/>
      <c r="R31" s="87"/>
      <c r="S31" s="87"/>
      <c r="T31" s="87"/>
      <c r="U31" s="87"/>
      <c r="V31" s="87"/>
    </row>
    <row r="32" spans="1:22">
      <c r="A32" s="107"/>
      <c r="B32" s="107" t="s">
        <v>307</v>
      </c>
      <c r="C32" s="107"/>
      <c r="D32" s="107"/>
      <c r="E32" s="107"/>
      <c r="F32" s="107"/>
      <c r="G32" s="107"/>
      <c r="H32" s="107"/>
      <c r="I32" s="107"/>
      <c r="J32" s="107"/>
      <c r="K32" s="107"/>
      <c r="L32" s="107"/>
      <c r="M32" s="107"/>
      <c r="N32" s="126">
        <f>SUM(N22:N31)</f>
        <v>26.42</v>
      </c>
      <c r="O32" s="87"/>
      <c r="P32" s="87"/>
      <c r="Q32" s="87"/>
      <c r="R32" s="87"/>
      <c r="S32" s="87"/>
      <c r="T32" s="87"/>
      <c r="U32" s="87"/>
      <c r="V32" s="87"/>
    </row>
    <row r="33" spans="1:22">
      <c r="A33" s="104" t="s">
        <v>308</v>
      </c>
      <c r="B33" s="104"/>
      <c r="C33" s="104"/>
      <c r="D33" s="104"/>
      <c r="E33" s="104"/>
      <c r="F33" s="104"/>
      <c r="G33" s="104"/>
      <c r="H33" s="104"/>
      <c r="I33" s="104"/>
      <c r="J33" s="104"/>
      <c r="K33" s="104"/>
      <c r="L33" s="104"/>
      <c r="M33" s="104"/>
      <c r="N33" s="123">
        <f>Y9</f>
        <v>2.05</v>
      </c>
      <c r="O33" s="87"/>
      <c r="P33" s="87"/>
      <c r="Q33" s="87"/>
      <c r="R33" s="87"/>
      <c r="S33" s="87"/>
      <c r="T33" s="87"/>
      <c r="U33" s="87"/>
      <c r="V33" s="87"/>
    </row>
    <row r="34" spans="1:22">
      <c r="A34" s="104" t="s">
        <v>309</v>
      </c>
      <c r="B34" s="104"/>
      <c r="C34" s="104"/>
      <c r="D34" s="104"/>
      <c r="E34" s="104"/>
      <c r="F34" s="104"/>
      <c r="G34" s="104"/>
      <c r="H34" s="104"/>
      <c r="I34" s="104"/>
      <c r="J34" s="104"/>
      <c r="K34" s="104"/>
      <c r="L34" s="104"/>
      <c r="M34" s="104"/>
      <c r="N34" s="123">
        <f>N143</f>
        <v>11.1382352941176</v>
      </c>
      <c r="O34" s="87"/>
      <c r="P34" s="87"/>
      <c r="Q34" s="87"/>
      <c r="R34" s="87"/>
      <c r="S34" s="87"/>
      <c r="T34" s="87"/>
      <c r="U34" s="87"/>
      <c r="V34" s="87"/>
    </row>
    <row r="35" spans="1:22">
      <c r="A35" s="105" t="s">
        <v>310</v>
      </c>
      <c r="B35" s="105"/>
      <c r="C35" s="105"/>
      <c r="D35" s="105"/>
      <c r="E35" s="105"/>
      <c r="F35" s="105"/>
      <c r="G35" s="105"/>
      <c r="H35" s="105"/>
      <c r="I35" s="105"/>
      <c r="J35" s="105"/>
      <c r="K35" s="105"/>
      <c r="L35" s="105"/>
      <c r="M35" s="105"/>
      <c r="N35" s="124">
        <f>SUM(N32:N34)</f>
        <v>39.6082352941176</v>
      </c>
      <c r="O35" s="87"/>
      <c r="P35" s="87"/>
      <c r="Q35" s="87"/>
      <c r="R35" s="87"/>
      <c r="S35" s="87"/>
      <c r="T35" s="87"/>
      <c r="U35" s="87"/>
      <c r="V35" s="87"/>
    </row>
    <row r="36" spans="1:22">
      <c r="A36" s="108"/>
      <c r="B36" s="108"/>
      <c r="C36" s="108"/>
      <c r="D36" s="108"/>
      <c r="E36" s="108"/>
      <c r="F36" s="108"/>
      <c r="G36" s="108"/>
      <c r="H36" s="108"/>
      <c r="I36" s="108"/>
      <c r="J36" s="108"/>
      <c r="K36" s="127"/>
      <c r="O36" s="87"/>
      <c r="P36" s="87"/>
      <c r="Q36" s="87"/>
      <c r="R36" s="87"/>
      <c r="S36" s="87"/>
      <c r="T36" s="87"/>
      <c r="U36" s="87"/>
      <c r="V36" s="87"/>
    </row>
    <row r="37" spans="1:22">
      <c r="A37" s="94" t="s">
        <v>321</v>
      </c>
      <c r="B37" s="94"/>
      <c r="C37" s="94"/>
      <c r="D37" s="94"/>
      <c r="E37" s="94"/>
      <c r="F37" s="94"/>
      <c r="G37" s="94"/>
      <c r="H37" s="94"/>
      <c r="I37" s="94"/>
      <c r="J37" s="94"/>
      <c r="K37" s="94"/>
      <c r="L37" s="94"/>
      <c r="M37" s="94"/>
      <c r="N37" s="94"/>
      <c r="O37" s="87"/>
      <c r="P37" s="87"/>
      <c r="Q37" s="87"/>
      <c r="R37" s="87"/>
      <c r="S37" s="87"/>
      <c r="T37" s="87"/>
      <c r="U37" s="87"/>
      <c r="V37" s="87"/>
    </row>
    <row r="38" spans="1:14">
      <c r="A38" s="94" t="s">
        <v>291</v>
      </c>
      <c r="B38" s="94"/>
      <c r="C38" s="94"/>
      <c r="D38" s="94"/>
      <c r="E38" s="94"/>
      <c r="F38" s="94"/>
      <c r="G38" s="94"/>
      <c r="H38" s="94"/>
      <c r="I38" s="94"/>
      <c r="J38" s="94"/>
      <c r="K38" s="94"/>
      <c r="L38" s="94"/>
      <c r="M38" s="94"/>
      <c r="N38" s="94"/>
    </row>
    <row r="39" ht="36" spans="1:14">
      <c r="A39" s="95" t="s">
        <v>3</v>
      </c>
      <c r="B39" s="17" t="s">
        <v>208</v>
      </c>
      <c r="C39" s="17" t="s">
        <v>209</v>
      </c>
      <c r="D39" s="95" t="s">
        <v>210</v>
      </c>
      <c r="E39" s="17" t="s">
        <v>211</v>
      </c>
      <c r="F39" s="17" t="s">
        <v>212</v>
      </c>
      <c r="G39" s="17" t="s">
        <v>213</v>
      </c>
      <c r="H39" s="17" t="s">
        <v>214</v>
      </c>
      <c r="I39" s="17" t="s">
        <v>215</v>
      </c>
      <c r="J39" s="17" t="s">
        <v>292</v>
      </c>
      <c r="K39" s="17" t="s">
        <v>297</v>
      </c>
      <c r="L39" s="17" t="s">
        <v>294</v>
      </c>
      <c r="M39" s="17" t="s">
        <v>295</v>
      </c>
      <c r="N39" s="17" t="s">
        <v>296</v>
      </c>
    </row>
    <row r="40" ht="24" spans="1:14">
      <c r="A40" s="96">
        <v>1</v>
      </c>
      <c r="B40" s="19" t="s">
        <v>322</v>
      </c>
      <c r="C40" s="97" t="s">
        <v>209</v>
      </c>
      <c r="D40" s="98">
        <v>1</v>
      </c>
      <c r="E40" s="22">
        <v>38.9</v>
      </c>
      <c r="F40" s="23">
        <v>42</v>
      </c>
      <c r="G40" s="23">
        <v>39.41</v>
      </c>
      <c r="H40" s="23">
        <v>37.5</v>
      </c>
      <c r="I40" s="23" t="s">
        <v>108</v>
      </c>
      <c r="J40" s="125">
        <f t="shared" ref="J40:J49" si="8">ROUND((AVERAGE(E40:I40)),2)</f>
        <v>39.45</v>
      </c>
      <c r="K40" s="118">
        <f t="shared" ref="K40:K49" si="9">J40*D40</f>
        <v>39.45</v>
      </c>
      <c r="L40" s="119">
        <v>24</v>
      </c>
      <c r="M40" s="120">
        <f t="shared" ref="M40:M49" si="10">ROUND(K40*0.8,2)</f>
        <v>31.56</v>
      </c>
      <c r="N40" s="118">
        <f t="shared" ref="N40:N49" si="11">ROUND(M40/L40,2)</f>
        <v>1.32</v>
      </c>
    </row>
    <row r="41" ht="24" customHeight="1" spans="1:14">
      <c r="A41" s="96">
        <v>2</v>
      </c>
      <c r="B41" s="106" t="s">
        <v>323</v>
      </c>
      <c r="C41" s="99" t="s">
        <v>209</v>
      </c>
      <c r="D41" s="98">
        <v>1</v>
      </c>
      <c r="E41" s="22">
        <v>29.98</v>
      </c>
      <c r="F41" s="22">
        <v>25</v>
      </c>
      <c r="G41" s="23">
        <v>23</v>
      </c>
      <c r="H41" s="23">
        <v>23.9</v>
      </c>
      <c r="I41" s="23" t="s">
        <v>108</v>
      </c>
      <c r="J41" s="125">
        <f t="shared" si="8"/>
        <v>25.47</v>
      </c>
      <c r="K41" s="118">
        <f t="shared" si="9"/>
        <v>25.47</v>
      </c>
      <c r="L41" s="119">
        <v>24</v>
      </c>
      <c r="M41" s="120">
        <f t="shared" si="10"/>
        <v>20.38</v>
      </c>
      <c r="N41" s="118">
        <f t="shared" si="11"/>
        <v>0.85</v>
      </c>
    </row>
    <row r="42" ht="29.1" customHeight="1" spans="1:14">
      <c r="A42" s="100">
        <v>3</v>
      </c>
      <c r="B42" s="106" t="s">
        <v>313</v>
      </c>
      <c r="C42" s="97" t="s">
        <v>209</v>
      </c>
      <c r="D42" s="98">
        <v>1</v>
      </c>
      <c r="E42" s="22">
        <v>16.9</v>
      </c>
      <c r="F42" s="22">
        <v>19</v>
      </c>
      <c r="G42" s="23">
        <v>20</v>
      </c>
      <c r="H42" s="23">
        <v>18</v>
      </c>
      <c r="I42" s="23" t="s">
        <v>108</v>
      </c>
      <c r="J42" s="125">
        <f t="shared" si="8"/>
        <v>18.48</v>
      </c>
      <c r="K42" s="118">
        <f t="shared" si="9"/>
        <v>18.48</v>
      </c>
      <c r="L42" s="119">
        <v>24</v>
      </c>
      <c r="M42" s="120">
        <f t="shared" si="10"/>
        <v>14.78</v>
      </c>
      <c r="N42" s="118">
        <f t="shared" si="11"/>
        <v>0.62</v>
      </c>
    </row>
    <row r="43" ht="24" spans="1:14">
      <c r="A43" s="96">
        <v>4</v>
      </c>
      <c r="B43" s="19" t="s">
        <v>324</v>
      </c>
      <c r="C43" s="97" t="s">
        <v>209</v>
      </c>
      <c r="D43" s="98">
        <v>1</v>
      </c>
      <c r="E43" s="23">
        <v>56.99</v>
      </c>
      <c r="F43" s="23">
        <v>89.5</v>
      </c>
      <c r="G43" s="23">
        <v>79.99</v>
      </c>
      <c r="H43" s="23" t="s">
        <v>108</v>
      </c>
      <c r="I43" s="23" t="s">
        <v>108</v>
      </c>
      <c r="J43" s="125">
        <f t="shared" si="8"/>
        <v>75.49</v>
      </c>
      <c r="K43" s="118">
        <f t="shared" si="9"/>
        <v>75.49</v>
      </c>
      <c r="L43" s="119">
        <v>24</v>
      </c>
      <c r="M43" s="120">
        <f t="shared" si="10"/>
        <v>60.39</v>
      </c>
      <c r="N43" s="118">
        <f t="shared" si="11"/>
        <v>2.52</v>
      </c>
    </row>
    <row r="44" ht="24" customHeight="1" spans="1:14">
      <c r="A44" s="96">
        <v>5</v>
      </c>
      <c r="B44" s="19" t="s">
        <v>325</v>
      </c>
      <c r="C44" s="97" t="s">
        <v>209</v>
      </c>
      <c r="D44" s="98">
        <v>1</v>
      </c>
      <c r="E44" s="23">
        <v>54.62</v>
      </c>
      <c r="F44" s="23">
        <v>57.32</v>
      </c>
      <c r="G44" s="23">
        <v>58</v>
      </c>
      <c r="H44" s="23">
        <v>51</v>
      </c>
      <c r="I44" s="23" t="s">
        <v>108</v>
      </c>
      <c r="J44" s="125">
        <f t="shared" si="8"/>
        <v>55.24</v>
      </c>
      <c r="K44" s="118">
        <f t="shared" si="9"/>
        <v>55.24</v>
      </c>
      <c r="L44" s="119">
        <v>24</v>
      </c>
      <c r="M44" s="120">
        <f t="shared" si="10"/>
        <v>44.19</v>
      </c>
      <c r="N44" s="118">
        <f t="shared" si="11"/>
        <v>1.84</v>
      </c>
    </row>
    <row r="45" ht="24" spans="1:14">
      <c r="A45" s="100">
        <v>6</v>
      </c>
      <c r="B45" s="19" t="s">
        <v>326</v>
      </c>
      <c r="C45" s="97" t="s">
        <v>209</v>
      </c>
      <c r="D45" s="98">
        <v>1</v>
      </c>
      <c r="E45" s="29">
        <v>291.67</v>
      </c>
      <c r="F45" s="29">
        <v>269.72</v>
      </c>
      <c r="G45" s="29">
        <v>391.8</v>
      </c>
      <c r="H45" s="23" t="s">
        <v>108</v>
      </c>
      <c r="I45" s="23" t="s">
        <v>108</v>
      </c>
      <c r="J45" s="125">
        <f t="shared" si="8"/>
        <v>317.73</v>
      </c>
      <c r="K45" s="118">
        <f t="shared" si="9"/>
        <v>317.73</v>
      </c>
      <c r="L45" s="119">
        <v>24</v>
      </c>
      <c r="M45" s="120">
        <f t="shared" si="10"/>
        <v>254.18</v>
      </c>
      <c r="N45" s="118">
        <f t="shared" si="11"/>
        <v>10.59</v>
      </c>
    </row>
    <row r="46" ht="24" customHeight="1" spans="1:14">
      <c r="A46" s="96">
        <v>7</v>
      </c>
      <c r="B46" s="19" t="s">
        <v>327</v>
      </c>
      <c r="C46" s="97" t="s">
        <v>209</v>
      </c>
      <c r="D46" s="98">
        <v>1</v>
      </c>
      <c r="E46" s="23">
        <v>33</v>
      </c>
      <c r="F46" s="23">
        <v>35</v>
      </c>
      <c r="G46" s="23">
        <v>27.6</v>
      </c>
      <c r="H46" s="23">
        <v>29.1</v>
      </c>
      <c r="I46" s="23" t="s">
        <v>108</v>
      </c>
      <c r="J46" s="125">
        <f t="shared" si="8"/>
        <v>31.18</v>
      </c>
      <c r="K46" s="118">
        <f t="shared" si="9"/>
        <v>31.18</v>
      </c>
      <c r="L46" s="119">
        <v>24</v>
      </c>
      <c r="M46" s="120">
        <f t="shared" si="10"/>
        <v>24.94</v>
      </c>
      <c r="N46" s="118">
        <f t="shared" si="11"/>
        <v>1.04</v>
      </c>
    </row>
    <row r="47" ht="24" spans="1:14">
      <c r="A47" s="100">
        <v>8</v>
      </c>
      <c r="B47" s="19" t="s">
        <v>328</v>
      </c>
      <c r="C47" s="97" t="s">
        <v>209</v>
      </c>
      <c r="D47" s="98">
        <v>1</v>
      </c>
      <c r="E47" s="23">
        <v>45</v>
      </c>
      <c r="F47" s="23">
        <v>52</v>
      </c>
      <c r="G47" s="23">
        <v>54.9</v>
      </c>
      <c r="H47" s="23">
        <v>34.8</v>
      </c>
      <c r="I47" s="23" t="s">
        <v>108</v>
      </c>
      <c r="J47" s="125">
        <f t="shared" si="8"/>
        <v>46.68</v>
      </c>
      <c r="K47" s="118">
        <f t="shared" si="9"/>
        <v>46.68</v>
      </c>
      <c r="L47" s="119">
        <v>24</v>
      </c>
      <c r="M47" s="120">
        <f t="shared" si="10"/>
        <v>37.34</v>
      </c>
      <c r="N47" s="118">
        <f t="shared" si="11"/>
        <v>1.56</v>
      </c>
    </row>
    <row r="48" ht="23.1" customHeight="1" spans="1:14">
      <c r="A48" s="96">
        <v>9</v>
      </c>
      <c r="B48" s="19" t="s">
        <v>306</v>
      </c>
      <c r="C48" s="97" t="s">
        <v>209</v>
      </c>
      <c r="D48" s="98">
        <v>1</v>
      </c>
      <c r="E48" s="23">
        <v>96</v>
      </c>
      <c r="F48" s="23">
        <v>90</v>
      </c>
      <c r="G48" s="23">
        <v>85</v>
      </c>
      <c r="H48" s="23" t="s">
        <v>108</v>
      </c>
      <c r="I48" s="23" t="s">
        <v>108</v>
      </c>
      <c r="J48" s="125">
        <f t="shared" si="8"/>
        <v>90.33</v>
      </c>
      <c r="K48" s="118">
        <f t="shared" si="9"/>
        <v>90.33</v>
      </c>
      <c r="L48" s="119">
        <v>24</v>
      </c>
      <c r="M48" s="120">
        <f t="shared" si="10"/>
        <v>72.26</v>
      </c>
      <c r="N48" s="118">
        <f t="shared" si="11"/>
        <v>3.01</v>
      </c>
    </row>
    <row r="49" ht="24" spans="1:14">
      <c r="A49" s="100">
        <v>10</v>
      </c>
      <c r="B49" s="109" t="s">
        <v>320</v>
      </c>
      <c r="C49" s="110" t="s">
        <v>209</v>
      </c>
      <c r="D49" s="111">
        <v>1</v>
      </c>
      <c r="E49" s="38">
        <v>85.96</v>
      </c>
      <c r="F49" s="38">
        <v>78.99</v>
      </c>
      <c r="G49" s="38">
        <v>65.55</v>
      </c>
      <c r="H49" s="38" t="s">
        <v>108</v>
      </c>
      <c r="I49" s="38" t="s">
        <v>108</v>
      </c>
      <c r="J49" s="128">
        <f t="shared" si="8"/>
        <v>76.83</v>
      </c>
      <c r="K49" s="129">
        <f t="shared" si="9"/>
        <v>76.83</v>
      </c>
      <c r="L49" s="130">
        <v>25</v>
      </c>
      <c r="M49" s="131">
        <f t="shared" si="10"/>
        <v>61.46</v>
      </c>
      <c r="N49" s="118">
        <f t="shared" si="11"/>
        <v>2.46</v>
      </c>
    </row>
    <row r="50" ht="24" customHeight="1" spans="1:14">
      <c r="A50" s="107"/>
      <c r="B50" s="107" t="s">
        <v>307</v>
      </c>
      <c r="C50" s="107"/>
      <c r="D50" s="107"/>
      <c r="E50" s="107"/>
      <c r="F50" s="107"/>
      <c r="G50" s="107"/>
      <c r="H50" s="107"/>
      <c r="I50" s="107"/>
      <c r="J50" s="107"/>
      <c r="K50" s="107"/>
      <c r="L50" s="107"/>
      <c r="M50" s="107"/>
      <c r="N50" s="122">
        <f>SUM(N40:N49)</f>
        <v>25.81</v>
      </c>
    </row>
    <row r="51" spans="1:14">
      <c r="A51" s="112" t="s">
        <v>308</v>
      </c>
      <c r="B51" s="113"/>
      <c r="C51" s="113"/>
      <c r="D51" s="113"/>
      <c r="E51" s="113"/>
      <c r="F51" s="113"/>
      <c r="G51" s="113"/>
      <c r="H51" s="113"/>
      <c r="I51" s="113"/>
      <c r="J51" s="113"/>
      <c r="K51" s="113"/>
      <c r="L51" s="113"/>
      <c r="M51" s="132"/>
      <c r="N51" s="123">
        <f>Y9</f>
        <v>2.05</v>
      </c>
    </row>
    <row r="52" spans="1:14">
      <c r="A52" s="114" t="s">
        <v>309</v>
      </c>
      <c r="B52" s="115"/>
      <c r="C52" s="115"/>
      <c r="D52" s="115"/>
      <c r="E52" s="115"/>
      <c r="F52" s="115"/>
      <c r="G52" s="115"/>
      <c r="H52" s="115"/>
      <c r="I52" s="115"/>
      <c r="J52" s="115"/>
      <c r="K52" s="115"/>
      <c r="L52" s="115"/>
      <c r="M52" s="115"/>
      <c r="N52" s="123">
        <f>N143</f>
        <v>11.1382352941176</v>
      </c>
    </row>
    <row r="53" spans="1:14">
      <c r="A53" s="105" t="s">
        <v>329</v>
      </c>
      <c r="B53" s="105"/>
      <c r="C53" s="105"/>
      <c r="D53" s="105"/>
      <c r="E53" s="105"/>
      <c r="F53" s="105"/>
      <c r="G53" s="105"/>
      <c r="H53" s="105"/>
      <c r="I53" s="105"/>
      <c r="J53" s="105"/>
      <c r="K53" s="105"/>
      <c r="L53" s="105"/>
      <c r="M53" s="105"/>
      <c r="N53" s="124">
        <f>SUM(N50:N52)</f>
        <v>38.9982352941176</v>
      </c>
    </row>
    <row r="54" spans="1:11">
      <c r="A54" s="87"/>
      <c r="B54" s="87"/>
      <c r="C54" s="87"/>
      <c r="D54" s="87"/>
      <c r="E54" s="87"/>
      <c r="F54" s="87"/>
      <c r="G54" s="87"/>
      <c r="H54" s="87"/>
      <c r="I54" s="87"/>
      <c r="J54" s="87"/>
      <c r="K54" s="87">
        <v>92.44</v>
      </c>
    </row>
    <row r="55" spans="1:11">
      <c r="A55" s="108"/>
      <c r="B55" s="108"/>
      <c r="C55" s="108"/>
      <c r="D55" s="108"/>
      <c r="E55" s="108"/>
      <c r="F55" s="108"/>
      <c r="G55" s="108"/>
      <c r="H55" s="108"/>
      <c r="I55" s="108"/>
      <c r="J55" s="108"/>
      <c r="K55" s="108"/>
    </row>
    <row r="56" spans="1:14">
      <c r="A56" s="94" t="s">
        <v>330</v>
      </c>
      <c r="B56" s="94"/>
      <c r="C56" s="94"/>
      <c r="D56" s="94"/>
      <c r="E56" s="94"/>
      <c r="F56" s="94"/>
      <c r="G56" s="94"/>
      <c r="H56" s="94"/>
      <c r="I56" s="94"/>
      <c r="J56" s="94"/>
      <c r="K56" s="94"/>
      <c r="L56" s="94"/>
      <c r="M56" s="94"/>
      <c r="N56" s="94"/>
    </row>
    <row r="57" spans="1:14">
      <c r="A57" s="94" t="s">
        <v>291</v>
      </c>
      <c r="B57" s="94"/>
      <c r="C57" s="94"/>
      <c r="D57" s="94"/>
      <c r="E57" s="94"/>
      <c r="F57" s="94"/>
      <c r="G57" s="94"/>
      <c r="H57" s="94"/>
      <c r="I57" s="94"/>
      <c r="J57" s="94"/>
      <c r="K57" s="94"/>
      <c r="L57" s="94"/>
      <c r="M57" s="94"/>
      <c r="N57" s="94"/>
    </row>
    <row r="58" ht="36" spans="1:14">
      <c r="A58" s="95" t="s">
        <v>3</v>
      </c>
      <c r="B58" s="17" t="s">
        <v>208</v>
      </c>
      <c r="C58" s="17" t="s">
        <v>209</v>
      </c>
      <c r="D58" s="95" t="s">
        <v>210</v>
      </c>
      <c r="E58" s="17" t="s">
        <v>211</v>
      </c>
      <c r="F58" s="17" t="s">
        <v>212</v>
      </c>
      <c r="G58" s="17" t="s">
        <v>213</v>
      </c>
      <c r="H58" s="17" t="s">
        <v>214</v>
      </c>
      <c r="I58" s="17" t="s">
        <v>215</v>
      </c>
      <c r="J58" s="17" t="s">
        <v>292</v>
      </c>
      <c r="K58" s="17" t="s">
        <v>297</v>
      </c>
      <c r="L58" s="17" t="s">
        <v>294</v>
      </c>
      <c r="M58" s="17" t="s">
        <v>295</v>
      </c>
      <c r="N58" s="17" t="s">
        <v>296</v>
      </c>
    </row>
    <row r="59" ht="24" spans="1:14">
      <c r="A59" s="96">
        <v>1</v>
      </c>
      <c r="B59" s="19" t="s">
        <v>331</v>
      </c>
      <c r="C59" s="97" t="s">
        <v>209</v>
      </c>
      <c r="D59" s="98">
        <v>1</v>
      </c>
      <c r="E59" s="22">
        <v>50.08</v>
      </c>
      <c r="F59" s="23">
        <v>41.01</v>
      </c>
      <c r="G59" s="23">
        <v>34.35</v>
      </c>
      <c r="H59" s="23">
        <v>32.5</v>
      </c>
      <c r="I59" s="23" t="s">
        <v>108</v>
      </c>
      <c r="J59" s="125">
        <f t="shared" ref="J59:J67" si="12">ROUND((AVERAGE(E59:I59)),2)</f>
        <v>39.49</v>
      </c>
      <c r="K59" s="118">
        <f t="shared" ref="K59:K67" si="13">J59*D59</f>
        <v>39.49</v>
      </c>
      <c r="L59" s="119">
        <v>24</v>
      </c>
      <c r="M59" s="120">
        <f t="shared" ref="M59:M67" si="14">ROUND(K59*0.8,2)</f>
        <v>31.59</v>
      </c>
      <c r="N59" s="118">
        <f t="shared" ref="N59:N67" si="15">ROUND(M59/L59,2)</f>
        <v>1.32</v>
      </c>
    </row>
    <row r="60" spans="1:14">
      <c r="A60" s="96">
        <v>2</v>
      </c>
      <c r="B60" s="106" t="s">
        <v>313</v>
      </c>
      <c r="C60" s="99" t="s">
        <v>209</v>
      </c>
      <c r="D60" s="98">
        <v>1</v>
      </c>
      <c r="E60" s="22">
        <v>16.9</v>
      </c>
      <c r="F60" s="22">
        <v>19</v>
      </c>
      <c r="G60" s="23">
        <v>20</v>
      </c>
      <c r="H60" s="23">
        <v>18</v>
      </c>
      <c r="I60" s="23" t="s">
        <v>108</v>
      </c>
      <c r="J60" s="125">
        <f t="shared" si="12"/>
        <v>18.48</v>
      </c>
      <c r="K60" s="118">
        <f t="shared" si="13"/>
        <v>18.48</v>
      </c>
      <c r="L60" s="119">
        <v>24</v>
      </c>
      <c r="M60" s="120">
        <f t="shared" si="14"/>
        <v>14.78</v>
      </c>
      <c r="N60" s="118">
        <f t="shared" si="15"/>
        <v>0.62</v>
      </c>
    </row>
    <row r="61" ht="23.1" customHeight="1" spans="1:14">
      <c r="A61" s="100">
        <v>3</v>
      </c>
      <c r="B61" s="106" t="s">
        <v>332</v>
      </c>
      <c r="C61" s="97" t="s">
        <v>209</v>
      </c>
      <c r="D61" s="98">
        <v>1</v>
      </c>
      <c r="E61" s="28">
        <v>34.32</v>
      </c>
      <c r="F61" s="22">
        <v>25</v>
      </c>
      <c r="G61" s="42">
        <v>24</v>
      </c>
      <c r="H61" s="23" t="s">
        <v>108</v>
      </c>
      <c r="I61" s="23" t="s">
        <v>108</v>
      </c>
      <c r="J61" s="125">
        <f t="shared" si="12"/>
        <v>27.77</v>
      </c>
      <c r="K61" s="118">
        <f t="shared" si="13"/>
        <v>27.77</v>
      </c>
      <c r="L61" s="119">
        <v>24</v>
      </c>
      <c r="M61" s="120">
        <f t="shared" si="14"/>
        <v>22.22</v>
      </c>
      <c r="N61" s="118">
        <f t="shared" si="15"/>
        <v>0.93</v>
      </c>
    </row>
    <row r="62" ht="15" customHeight="1" spans="1:14">
      <c r="A62" s="96">
        <v>4</v>
      </c>
      <c r="B62" s="19" t="s">
        <v>333</v>
      </c>
      <c r="C62" s="97" t="s">
        <v>209</v>
      </c>
      <c r="D62" s="98">
        <v>1</v>
      </c>
      <c r="E62" s="23">
        <v>38.5</v>
      </c>
      <c r="F62" s="23">
        <v>40.99</v>
      </c>
      <c r="G62" s="23">
        <v>34.01</v>
      </c>
      <c r="H62" s="23">
        <v>35.5</v>
      </c>
      <c r="I62" s="23" t="s">
        <v>108</v>
      </c>
      <c r="J62" s="125">
        <f t="shared" si="12"/>
        <v>37.25</v>
      </c>
      <c r="K62" s="118">
        <f t="shared" si="13"/>
        <v>37.25</v>
      </c>
      <c r="L62" s="119">
        <v>24</v>
      </c>
      <c r="M62" s="120">
        <f t="shared" si="14"/>
        <v>29.8</v>
      </c>
      <c r="N62" s="118">
        <f t="shared" si="15"/>
        <v>1.24</v>
      </c>
    </row>
    <row r="63" hidden="1" spans="1:14">
      <c r="A63" s="96">
        <v>5</v>
      </c>
      <c r="B63" s="19" t="s">
        <v>334</v>
      </c>
      <c r="C63" s="97" t="s">
        <v>209</v>
      </c>
      <c r="D63" s="98">
        <v>1</v>
      </c>
      <c r="E63" s="23">
        <v>42</v>
      </c>
      <c r="F63" s="23">
        <v>39.86</v>
      </c>
      <c r="G63" s="23">
        <v>41</v>
      </c>
      <c r="H63" s="23">
        <v>40.5</v>
      </c>
      <c r="I63" s="23" t="s">
        <v>108</v>
      </c>
      <c r="J63" s="125">
        <f t="shared" si="12"/>
        <v>40.84</v>
      </c>
      <c r="K63" s="118">
        <f t="shared" si="13"/>
        <v>40.84</v>
      </c>
      <c r="L63" s="119">
        <v>24</v>
      </c>
      <c r="M63" s="120">
        <f t="shared" si="14"/>
        <v>32.67</v>
      </c>
      <c r="N63" s="118">
        <f t="shared" si="15"/>
        <v>1.36</v>
      </c>
    </row>
    <row r="64" spans="1:14">
      <c r="A64" s="100">
        <v>6</v>
      </c>
      <c r="B64" s="19" t="s">
        <v>327</v>
      </c>
      <c r="C64" s="97" t="s">
        <v>209</v>
      </c>
      <c r="D64" s="98">
        <v>1</v>
      </c>
      <c r="E64" s="23">
        <v>33</v>
      </c>
      <c r="F64" s="23">
        <v>35</v>
      </c>
      <c r="G64" s="23">
        <v>27.6</v>
      </c>
      <c r="H64" s="23">
        <v>29.1</v>
      </c>
      <c r="I64" s="23" t="s">
        <v>108</v>
      </c>
      <c r="J64" s="125">
        <f t="shared" si="12"/>
        <v>31.18</v>
      </c>
      <c r="K64" s="118">
        <f t="shared" si="13"/>
        <v>31.18</v>
      </c>
      <c r="L64" s="119">
        <v>24</v>
      </c>
      <c r="M64" s="120">
        <f t="shared" si="14"/>
        <v>24.94</v>
      </c>
      <c r="N64" s="118">
        <f t="shared" si="15"/>
        <v>1.04</v>
      </c>
    </row>
    <row r="65" ht="15" customHeight="1" spans="1:14">
      <c r="A65" s="96">
        <v>7</v>
      </c>
      <c r="B65" s="19" t="s">
        <v>324</v>
      </c>
      <c r="C65" s="97" t="s">
        <v>209</v>
      </c>
      <c r="D65" s="98">
        <v>1</v>
      </c>
      <c r="E65" s="23">
        <v>56.99</v>
      </c>
      <c r="F65" s="23">
        <v>89.5</v>
      </c>
      <c r="G65" s="23">
        <v>79.99</v>
      </c>
      <c r="H65" s="23" t="s">
        <v>108</v>
      </c>
      <c r="I65" s="23" t="s">
        <v>108</v>
      </c>
      <c r="J65" s="125">
        <f t="shared" si="12"/>
        <v>75.49</v>
      </c>
      <c r="K65" s="118">
        <f t="shared" si="13"/>
        <v>75.49</v>
      </c>
      <c r="L65" s="119">
        <v>24</v>
      </c>
      <c r="M65" s="120">
        <f t="shared" si="14"/>
        <v>60.39</v>
      </c>
      <c r="N65" s="118">
        <f t="shared" si="15"/>
        <v>2.52</v>
      </c>
    </row>
    <row r="66" ht="24" spans="1:14">
      <c r="A66" s="100">
        <v>8</v>
      </c>
      <c r="B66" s="19" t="s">
        <v>320</v>
      </c>
      <c r="C66" s="97" t="s">
        <v>209</v>
      </c>
      <c r="D66" s="98">
        <v>1</v>
      </c>
      <c r="E66" s="23">
        <v>85.96</v>
      </c>
      <c r="F66" s="23">
        <v>78.99</v>
      </c>
      <c r="G66" s="23">
        <v>65.55</v>
      </c>
      <c r="H66" s="23" t="s">
        <v>108</v>
      </c>
      <c r="I66" s="23" t="s">
        <v>108</v>
      </c>
      <c r="J66" s="125">
        <f t="shared" si="12"/>
        <v>76.83</v>
      </c>
      <c r="K66" s="118">
        <f t="shared" si="13"/>
        <v>76.83</v>
      </c>
      <c r="L66" s="119">
        <v>24</v>
      </c>
      <c r="M66" s="120">
        <f t="shared" si="14"/>
        <v>61.46</v>
      </c>
      <c r="N66" s="118">
        <f t="shared" si="15"/>
        <v>2.56</v>
      </c>
    </row>
    <row r="67" ht="24.95" customHeight="1" spans="1:14">
      <c r="A67" s="96">
        <v>9</v>
      </c>
      <c r="B67" s="19" t="s">
        <v>306</v>
      </c>
      <c r="C67" s="97" t="s">
        <v>209</v>
      </c>
      <c r="D67" s="98">
        <v>1</v>
      </c>
      <c r="E67" s="23">
        <v>96</v>
      </c>
      <c r="F67" s="23">
        <v>90</v>
      </c>
      <c r="G67" s="23">
        <v>85</v>
      </c>
      <c r="H67" s="23" t="s">
        <v>108</v>
      </c>
      <c r="I67" s="23" t="s">
        <v>108</v>
      </c>
      <c r="J67" s="125">
        <f t="shared" si="12"/>
        <v>90.33</v>
      </c>
      <c r="K67" s="118">
        <f t="shared" si="13"/>
        <v>90.33</v>
      </c>
      <c r="L67" s="119">
        <v>24</v>
      </c>
      <c r="M67" s="120">
        <f t="shared" si="14"/>
        <v>72.26</v>
      </c>
      <c r="N67" s="118">
        <f t="shared" si="15"/>
        <v>3.01</v>
      </c>
    </row>
    <row r="68" spans="1:14">
      <c r="A68" s="107" t="s">
        <v>307</v>
      </c>
      <c r="B68" s="107"/>
      <c r="C68" s="107"/>
      <c r="D68" s="107"/>
      <c r="E68" s="107"/>
      <c r="F68" s="107"/>
      <c r="G68" s="107"/>
      <c r="H68" s="107"/>
      <c r="I68" s="107"/>
      <c r="J68" s="107"/>
      <c r="K68" s="107"/>
      <c r="L68" s="107"/>
      <c r="M68" s="107"/>
      <c r="N68" s="122">
        <f>SUM(N54:N67)</f>
        <v>14.6</v>
      </c>
    </row>
    <row r="69" ht="12.95" customHeight="1" spans="1:14">
      <c r="A69" s="104" t="s">
        <v>335</v>
      </c>
      <c r="B69" s="104"/>
      <c r="C69" s="104"/>
      <c r="D69" s="104"/>
      <c r="E69" s="104"/>
      <c r="F69" s="104"/>
      <c r="G69" s="104"/>
      <c r="H69" s="104"/>
      <c r="I69" s="104"/>
      <c r="J69" s="104"/>
      <c r="K69" s="104"/>
      <c r="L69" s="104"/>
      <c r="M69" s="104"/>
      <c r="N69" s="123">
        <f>Y9</f>
        <v>2.05</v>
      </c>
    </row>
    <row r="70" spans="1:14">
      <c r="A70" s="104" t="s">
        <v>336</v>
      </c>
      <c r="B70" s="104"/>
      <c r="C70" s="104"/>
      <c r="D70" s="104"/>
      <c r="E70" s="104"/>
      <c r="F70" s="104"/>
      <c r="G70" s="104"/>
      <c r="H70" s="104"/>
      <c r="I70" s="104"/>
      <c r="J70" s="104"/>
      <c r="K70" s="104"/>
      <c r="L70" s="104"/>
      <c r="M70" s="104"/>
      <c r="N70" s="123">
        <f>N143</f>
        <v>11.1382352941176</v>
      </c>
    </row>
    <row r="71" spans="1:14">
      <c r="A71" s="105" t="s">
        <v>329</v>
      </c>
      <c r="B71" s="105"/>
      <c r="C71" s="105"/>
      <c r="D71" s="105"/>
      <c r="E71" s="105"/>
      <c r="F71" s="105"/>
      <c r="G71" s="105"/>
      <c r="H71" s="105"/>
      <c r="I71" s="105"/>
      <c r="J71" s="105"/>
      <c r="K71" s="105"/>
      <c r="L71" s="105"/>
      <c r="M71" s="105"/>
      <c r="N71" s="124">
        <f>SUM(N68:N70)</f>
        <v>27.7882352941176</v>
      </c>
    </row>
    <row r="72" spans="1:11">
      <c r="A72" s="87"/>
      <c r="B72" s="87"/>
      <c r="C72" s="87"/>
      <c r="D72" s="87"/>
      <c r="E72" s="87"/>
      <c r="F72" s="87"/>
      <c r="G72" s="87"/>
      <c r="H72" s="87"/>
      <c r="I72" s="87"/>
      <c r="J72" s="87"/>
      <c r="K72" s="87"/>
    </row>
    <row r="73" spans="1:11">
      <c r="A73" s="108"/>
      <c r="B73" s="108"/>
      <c r="C73" s="108"/>
      <c r="D73" s="108"/>
      <c r="E73" s="108"/>
      <c r="F73" s="108"/>
      <c r="G73" s="108"/>
      <c r="H73" s="108"/>
      <c r="I73" s="108"/>
      <c r="J73" s="108"/>
      <c r="K73" s="127"/>
    </row>
    <row r="74" spans="1:14">
      <c r="A74" s="94" t="s">
        <v>337</v>
      </c>
      <c r="B74" s="94"/>
      <c r="C74" s="94"/>
      <c r="D74" s="94"/>
      <c r="E74" s="94"/>
      <c r="F74" s="94"/>
      <c r="G74" s="94"/>
      <c r="H74" s="94"/>
      <c r="I74" s="94"/>
      <c r="J74" s="94"/>
      <c r="K74" s="94"/>
      <c r="L74" s="94"/>
      <c r="M74" s="94"/>
      <c r="N74" s="94"/>
    </row>
    <row r="75" spans="1:14">
      <c r="A75" s="94" t="s">
        <v>291</v>
      </c>
      <c r="B75" s="94"/>
      <c r="C75" s="94"/>
      <c r="D75" s="94"/>
      <c r="E75" s="94"/>
      <c r="F75" s="94"/>
      <c r="G75" s="94"/>
      <c r="H75" s="94"/>
      <c r="I75" s="94"/>
      <c r="J75" s="94"/>
      <c r="K75" s="94"/>
      <c r="L75" s="94"/>
      <c r="M75" s="94"/>
      <c r="N75" s="94"/>
    </row>
    <row r="76" ht="36" spans="1:14">
      <c r="A76" s="95" t="s">
        <v>3</v>
      </c>
      <c r="B76" s="17" t="s">
        <v>208</v>
      </c>
      <c r="C76" s="17" t="s">
        <v>209</v>
      </c>
      <c r="D76" s="95" t="s">
        <v>210</v>
      </c>
      <c r="E76" s="17" t="s">
        <v>211</v>
      </c>
      <c r="F76" s="17" t="s">
        <v>212</v>
      </c>
      <c r="G76" s="17" t="s">
        <v>213</v>
      </c>
      <c r="H76" s="17" t="s">
        <v>214</v>
      </c>
      <c r="I76" s="17" t="s">
        <v>215</v>
      </c>
      <c r="J76" s="17" t="s">
        <v>216</v>
      </c>
      <c r="K76" s="95" t="s">
        <v>217</v>
      </c>
      <c r="L76" s="17" t="s">
        <v>294</v>
      </c>
      <c r="M76" s="17" t="s">
        <v>295</v>
      </c>
      <c r="N76" s="17" t="s">
        <v>296</v>
      </c>
    </row>
    <row r="77" ht="24" spans="1:14">
      <c r="A77" s="96">
        <v>1</v>
      </c>
      <c r="B77" s="19" t="s">
        <v>312</v>
      </c>
      <c r="C77" s="97" t="s">
        <v>209</v>
      </c>
      <c r="D77" s="98">
        <v>1</v>
      </c>
      <c r="E77" s="23">
        <v>33</v>
      </c>
      <c r="F77" s="23">
        <v>35</v>
      </c>
      <c r="G77" s="23">
        <v>27.6</v>
      </c>
      <c r="H77" s="23">
        <v>29.1</v>
      </c>
      <c r="I77" s="23" t="s">
        <v>108</v>
      </c>
      <c r="J77" s="125">
        <f t="shared" ref="J77:J86" si="16">ROUND((AVERAGE(E77:I77)),2)</f>
        <v>31.18</v>
      </c>
      <c r="K77" s="118">
        <f t="shared" ref="K77:K86" si="17">J77*D77</f>
        <v>31.18</v>
      </c>
      <c r="L77" s="119">
        <v>24</v>
      </c>
      <c r="M77" s="120">
        <f t="shared" ref="M77:M86" si="18">ROUND(K77*0.8,2)</f>
        <v>24.94</v>
      </c>
      <c r="N77" s="118">
        <f t="shared" ref="N77:N86" si="19">ROUND(M77/L77,2)</f>
        <v>1.04</v>
      </c>
    </row>
    <row r="78" ht="24.95" customHeight="1" spans="1:14">
      <c r="A78" s="96">
        <v>2</v>
      </c>
      <c r="B78" s="106" t="s">
        <v>313</v>
      </c>
      <c r="C78" s="99" t="s">
        <v>209</v>
      </c>
      <c r="D78" s="98">
        <v>1</v>
      </c>
      <c r="E78" s="22">
        <v>16.9</v>
      </c>
      <c r="F78" s="22">
        <v>19</v>
      </c>
      <c r="G78" s="23">
        <v>20</v>
      </c>
      <c r="H78" s="23">
        <v>18</v>
      </c>
      <c r="I78" s="23" t="s">
        <v>108</v>
      </c>
      <c r="J78" s="125">
        <f t="shared" si="16"/>
        <v>18.48</v>
      </c>
      <c r="K78" s="118">
        <f t="shared" si="17"/>
        <v>18.48</v>
      </c>
      <c r="L78" s="119">
        <v>24</v>
      </c>
      <c r="M78" s="120">
        <f t="shared" si="18"/>
        <v>14.78</v>
      </c>
      <c r="N78" s="118">
        <f t="shared" si="19"/>
        <v>0.62</v>
      </c>
    </row>
    <row r="79" ht="24" spans="1:14">
      <c r="A79" s="100">
        <v>3</v>
      </c>
      <c r="B79" s="19" t="s">
        <v>314</v>
      </c>
      <c r="C79" s="97" t="s">
        <v>209</v>
      </c>
      <c r="D79" s="98">
        <v>1</v>
      </c>
      <c r="E79" s="28">
        <v>800</v>
      </c>
      <c r="F79" s="29">
        <v>974.02</v>
      </c>
      <c r="G79" s="29">
        <v>822.5</v>
      </c>
      <c r="H79" s="23" t="s">
        <v>108</v>
      </c>
      <c r="I79" s="23" t="s">
        <v>108</v>
      </c>
      <c r="J79" s="125">
        <f t="shared" si="16"/>
        <v>865.51</v>
      </c>
      <c r="K79" s="118">
        <f t="shared" si="17"/>
        <v>865.51</v>
      </c>
      <c r="L79" s="119">
        <v>60</v>
      </c>
      <c r="M79" s="120">
        <f t="shared" si="18"/>
        <v>692.41</v>
      </c>
      <c r="N79" s="118">
        <f t="shared" si="19"/>
        <v>11.54</v>
      </c>
    </row>
    <row r="80" ht="23.1" customHeight="1" spans="1:14">
      <c r="A80" s="96">
        <v>4</v>
      </c>
      <c r="B80" s="19" t="s">
        <v>315</v>
      </c>
      <c r="C80" s="97" t="s">
        <v>209</v>
      </c>
      <c r="D80" s="98">
        <v>1</v>
      </c>
      <c r="E80" s="23">
        <v>32</v>
      </c>
      <c r="F80" s="23">
        <v>28.45</v>
      </c>
      <c r="G80" s="23">
        <v>30</v>
      </c>
      <c r="H80" s="23" t="s">
        <v>108</v>
      </c>
      <c r="I80" s="23" t="s">
        <v>108</v>
      </c>
      <c r="J80" s="125">
        <f t="shared" si="16"/>
        <v>30.15</v>
      </c>
      <c r="K80" s="118">
        <f t="shared" si="17"/>
        <v>30.15</v>
      </c>
      <c r="L80" s="119">
        <v>24</v>
      </c>
      <c r="M80" s="120">
        <f t="shared" si="18"/>
        <v>24.12</v>
      </c>
      <c r="N80" s="118">
        <f t="shared" si="19"/>
        <v>1.01</v>
      </c>
    </row>
    <row r="81" spans="1:14">
      <c r="A81" s="96">
        <v>5</v>
      </c>
      <c r="B81" s="19" t="s">
        <v>316</v>
      </c>
      <c r="C81" s="97" t="s">
        <v>209</v>
      </c>
      <c r="D81" s="98">
        <v>1</v>
      </c>
      <c r="E81" s="23">
        <v>34.98</v>
      </c>
      <c r="F81" s="23">
        <v>35</v>
      </c>
      <c r="G81" s="23">
        <v>29.97</v>
      </c>
      <c r="H81" s="23">
        <v>22.57</v>
      </c>
      <c r="I81" s="23" t="s">
        <v>108</v>
      </c>
      <c r="J81" s="125">
        <f t="shared" si="16"/>
        <v>30.63</v>
      </c>
      <c r="K81" s="118">
        <f t="shared" si="17"/>
        <v>30.63</v>
      </c>
      <c r="L81" s="119">
        <v>24</v>
      </c>
      <c r="M81" s="120">
        <f t="shared" si="18"/>
        <v>24.5</v>
      </c>
      <c r="N81" s="118">
        <f t="shared" si="19"/>
        <v>1.02</v>
      </c>
    </row>
    <row r="82" ht="15" customHeight="1" spans="1:14">
      <c r="A82" s="100">
        <v>6</v>
      </c>
      <c r="B82" s="144" t="s">
        <v>317</v>
      </c>
      <c r="C82" s="97" t="s">
        <v>209</v>
      </c>
      <c r="D82" s="98">
        <v>1</v>
      </c>
      <c r="E82" s="23">
        <v>17</v>
      </c>
      <c r="F82" s="23">
        <v>15.8</v>
      </c>
      <c r="G82" s="23">
        <v>20</v>
      </c>
      <c r="H82" s="23">
        <v>17</v>
      </c>
      <c r="I82" s="23" t="s">
        <v>108</v>
      </c>
      <c r="J82" s="125">
        <f t="shared" si="16"/>
        <v>17.45</v>
      </c>
      <c r="K82" s="118">
        <f t="shared" si="17"/>
        <v>17.45</v>
      </c>
      <c r="L82" s="119">
        <v>24</v>
      </c>
      <c r="M82" s="120">
        <f t="shared" si="18"/>
        <v>13.96</v>
      </c>
      <c r="N82" s="118">
        <f t="shared" si="19"/>
        <v>0.58</v>
      </c>
    </row>
    <row r="83" ht="24" spans="1:14">
      <c r="A83" s="96">
        <v>7</v>
      </c>
      <c r="B83" s="19" t="s">
        <v>318</v>
      </c>
      <c r="C83" s="97" t="s">
        <v>209</v>
      </c>
      <c r="D83" s="98">
        <v>1</v>
      </c>
      <c r="E83" s="23">
        <v>47.46</v>
      </c>
      <c r="F83" s="23">
        <v>49.9</v>
      </c>
      <c r="G83" s="23">
        <v>36.1</v>
      </c>
      <c r="H83" s="23" t="s">
        <v>108</v>
      </c>
      <c r="I83" s="23" t="s">
        <v>108</v>
      </c>
      <c r="J83" s="125">
        <f t="shared" si="16"/>
        <v>44.49</v>
      </c>
      <c r="K83" s="118">
        <f t="shared" si="17"/>
        <v>44.49</v>
      </c>
      <c r="L83" s="119">
        <v>24</v>
      </c>
      <c r="M83" s="120">
        <f t="shared" si="18"/>
        <v>35.59</v>
      </c>
      <c r="N83" s="118">
        <f t="shared" si="19"/>
        <v>1.48</v>
      </c>
    </row>
    <row r="84" ht="30" customHeight="1" spans="1:14">
      <c r="A84" s="100">
        <v>8</v>
      </c>
      <c r="B84" s="19" t="s">
        <v>325</v>
      </c>
      <c r="C84" s="97" t="s">
        <v>209</v>
      </c>
      <c r="D84" s="98">
        <v>1</v>
      </c>
      <c r="E84" s="23">
        <v>54.62</v>
      </c>
      <c r="F84" s="23">
        <v>57.32</v>
      </c>
      <c r="G84" s="23">
        <v>58</v>
      </c>
      <c r="H84" s="23">
        <v>51</v>
      </c>
      <c r="I84" s="23" t="s">
        <v>108</v>
      </c>
      <c r="J84" s="125">
        <f t="shared" si="16"/>
        <v>55.24</v>
      </c>
      <c r="K84" s="118">
        <f t="shared" si="17"/>
        <v>55.24</v>
      </c>
      <c r="L84" s="119">
        <v>24</v>
      </c>
      <c r="M84" s="120">
        <f t="shared" si="18"/>
        <v>44.19</v>
      </c>
      <c r="N84" s="118">
        <f t="shared" si="19"/>
        <v>1.84</v>
      </c>
    </row>
    <row r="85" ht="24" spans="1:14">
      <c r="A85" s="96">
        <v>9</v>
      </c>
      <c r="B85" s="19" t="s">
        <v>320</v>
      </c>
      <c r="C85" s="97" t="s">
        <v>209</v>
      </c>
      <c r="D85" s="98">
        <v>1</v>
      </c>
      <c r="E85" s="23">
        <v>85.96</v>
      </c>
      <c r="F85" s="23">
        <v>78.99</v>
      </c>
      <c r="G85" s="23">
        <v>65.55</v>
      </c>
      <c r="H85" s="23" t="s">
        <v>108</v>
      </c>
      <c r="I85" s="23" t="s">
        <v>108</v>
      </c>
      <c r="J85" s="125">
        <f t="shared" si="16"/>
        <v>76.83</v>
      </c>
      <c r="K85" s="118">
        <f t="shared" si="17"/>
        <v>76.83</v>
      </c>
      <c r="L85" s="119">
        <v>24</v>
      </c>
      <c r="M85" s="120">
        <f t="shared" si="18"/>
        <v>61.46</v>
      </c>
      <c r="N85" s="118">
        <f t="shared" si="19"/>
        <v>2.56</v>
      </c>
    </row>
    <row r="86" ht="24" customHeight="1" spans="1:14">
      <c r="A86" s="145">
        <v>10</v>
      </c>
      <c r="B86" s="109" t="s">
        <v>306</v>
      </c>
      <c r="C86" s="110" t="s">
        <v>209</v>
      </c>
      <c r="D86" s="111">
        <v>1</v>
      </c>
      <c r="E86" s="38">
        <v>96</v>
      </c>
      <c r="F86" s="38">
        <v>90</v>
      </c>
      <c r="G86" s="38">
        <v>85</v>
      </c>
      <c r="H86" s="38" t="s">
        <v>108</v>
      </c>
      <c r="I86" s="38" t="s">
        <v>108</v>
      </c>
      <c r="J86" s="128">
        <f t="shared" si="16"/>
        <v>90.33</v>
      </c>
      <c r="K86" s="129">
        <f t="shared" si="17"/>
        <v>90.33</v>
      </c>
      <c r="L86" s="130">
        <v>24</v>
      </c>
      <c r="M86" s="131">
        <f t="shared" si="18"/>
        <v>72.26</v>
      </c>
      <c r="N86" s="118">
        <f t="shared" si="19"/>
        <v>3.01</v>
      </c>
    </row>
    <row r="87" spans="1:14">
      <c r="A87" s="107"/>
      <c r="B87" s="107" t="s">
        <v>338</v>
      </c>
      <c r="C87" s="107"/>
      <c r="D87" s="107"/>
      <c r="E87" s="107"/>
      <c r="F87" s="107"/>
      <c r="G87" s="107"/>
      <c r="H87" s="107"/>
      <c r="I87" s="107"/>
      <c r="J87" s="107"/>
      <c r="K87" s="107"/>
      <c r="L87" s="107"/>
      <c r="M87" s="107"/>
      <c r="N87" s="122">
        <f>SUM(N77:N86)</f>
        <v>24.7</v>
      </c>
    </row>
    <row r="88" spans="1:14">
      <c r="A88" s="104" t="s">
        <v>308</v>
      </c>
      <c r="B88" s="104"/>
      <c r="C88" s="104"/>
      <c r="D88" s="104"/>
      <c r="E88" s="104"/>
      <c r="F88" s="104"/>
      <c r="G88" s="104"/>
      <c r="H88" s="104"/>
      <c r="I88" s="104"/>
      <c r="J88" s="104"/>
      <c r="K88" s="104"/>
      <c r="L88" s="104"/>
      <c r="M88" s="104"/>
      <c r="N88" s="123">
        <f>Y9</f>
        <v>2.05</v>
      </c>
    </row>
    <row r="89" spans="1:14">
      <c r="A89" s="104" t="s">
        <v>309</v>
      </c>
      <c r="B89" s="104"/>
      <c r="C89" s="104"/>
      <c r="D89" s="104"/>
      <c r="E89" s="104"/>
      <c r="F89" s="104"/>
      <c r="G89" s="104"/>
      <c r="H89" s="104"/>
      <c r="I89" s="104"/>
      <c r="J89" s="104"/>
      <c r="K89" s="104"/>
      <c r="L89" s="104"/>
      <c r="M89" s="104"/>
      <c r="N89" s="123">
        <f>N143</f>
        <v>11.1382352941176</v>
      </c>
    </row>
    <row r="90" spans="1:14">
      <c r="A90" s="105" t="s">
        <v>310</v>
      </c>
      <c r="B90" s="105"/>
      <c r="C90" s="105"/>
      <c r="D90" s="105"/>
      <c r="E90" s="105"/>
      <c r="F90" s="105"/>
      <c r="G90" s="105"/>
      <c r="H90" s="105"/>
      <c r="I90" s="105"/>
      <c r="J90" s="105"/>
      <c r="K90" s="105"/>
      <c r="L90" s="105"/>
      <c r="M90" s="105"/>
      <c r="N90" s="124">
        <f>SUM(N87:N89)</f>
        <v>37.8882352941176</v>
      </c>
    </row>
    <row r="91" spans="1:11">
      <c r="A91" s="108"/>
      <c r="B91" s="108"/>
      <c r="C91" s="108"/>
      <c r="D91" s="108"/>
      <c r="E91" s="108"/>
      <c r="F91" s="108"/>
      <c r="G91" s="108"/>
      <c r="H91" s="108"/>
      <c r="I91" s="108"/>
      <c r="J91" s="108"/>
      <c r="K91" s="127"/>
    </row>
    <row r="92" spans="1:14">
      <c r="A92" s="94" t="s">
        <v>339</v>
      </c>
      <c r="B92" s="94"/>
      <c r="C92" s="94"/>
      <c r="D92" s="94"/>
      <c r="E92" s="94"/>
      <c r="F92" s="94"/>
      <c r="G92" s="94"/>
      <c r="H92" s="94"/>
      <c r="I92" s="94"/>
      <c r="J92" s="94"/>
      <c r="K92" s="94"/>
      <c r="L92" s="94"/>
      <c r="M92" s="94"/>
      <c r="N92" s="94"/>
    </row>
    <row r="93" spans="1:14">
      <c r="A93" s="94" t="s">
        <v>291</v>
      </c>
      <c r="B93" s="94"/>
      <c r="C93" s="94"/>
      <c r="D93" s="94"/>
      <c r="E93" s="94"/>
      <c r="F93" s="94"/>
      <c r="G93" s="94"/>
      <c r="H93" s="94"/>
      <c r="I93" s="94"/>
      <c r="J93" s="94"/>
      <c r="K93" s="94"/>
      <c r="L93" s="94"/>
      <c r="M93" s="94"/>
      <c r="N93" s="94"/>
    </row>
    <row r="94" ht="36" spans="1:14">
      <c r="A94" s="95" t="s">
        <v>3</v>
      </c>
      <c r="B94" s="17" t="s">
        <v>208</v>
      </c>
      <c r="C94" s="17" t="s">
        <v>209</v>
      </c>
      <c r="D94" s="95" t="s">
        <v>210</v>
      </c>
      <c r="E94" s="17" t="s">
        <v>211</v>
      </c>
      <c r="F94" s="17" t="s">
        <v>212</v>
      </c>
      <c r="G94" s="17" t="s">
        <v>213</v>
      </c>
      <c r="H94" s="17" t="s">
        <v>214</v>
      </c>
      <c r="I94" s="17" t="s">
        <v>215</v>
      </c>
      <c r="J94" s="17" t="s">
        <v>216</v>
      </c>
      <c r="K94" s="95" t="s">
        <v>217</v>
      </c>
      <c r="L94" s="17" t="s">
        <v>294</v>
      </c>
      <c r="M94" s="17" t="s">
        <v>295</v>
      </c>
      <c r="N94" s="17" t="s">
        <v>296</v>
      </c>
    </row>
    <row r="95" ht="24" spans="1:14">
      <c r="A95" s="96">
        <v>1</v>
      </c>
      <c r="B95" s="19" t="s">
        <v>312</v>
      </c>
      <c r="C95" s="97" t="s">
        <v>209</v>
      </c>
      <c r="D95" s="98">
        <v>1</v>
      </c>
      <c r="E95" s="23">
        <v>33</v>
      </c>
      <c r="F95" s="23">
        <v>35</v>
      </c>
      <c r="G95" s="23">
        <v>27.6</v>
      </c>
      <c r="H95" s="23">
        <v>29.1</v>
      </c>
      <c r="I95" s="23" t="s">
        <v>108</v>
      </c>
      <c r="J95" s="125">
        <f t="shared" ref="J95:J106" si="20">ROUND((AVERAGE(E95:I95)),2)</f>
        <v>31.18</v>
      </c>
      <c r="K95" s="118">
        <f t="shared" ref="K95:K106" si="21">J95*D95</f>
        <v>31.18</v>
      </c>
      <c r="L95" s="119">
        <v>24</v>
      </c>
      <c r="M95" s="120">
        <f t="shared" ref="M95:M106" si="22">ROUND(K95*0.8,2)</f>
        <v>24.94</v>
      </c>
      <c r="N95" s="118">
        <f t="shared" ref="N95:N106" si="23">ROUND(M95/L95,2)</f>
        <v>1.04</v>
      </c>
    </row>
    <row r="96" ht="24" customHeight="1" spans="1:14">
      <c r="A96" s="96">
        <v>2</v>
      </c>
      <c r="B96" s="106" t="s">
        <v>340</v>
      </c>
      <c r="C96" s="99" t="s">
        <v>209</v>
      </c>
      <c r="D96" s="98">
        <v>1</v>
      </c>
      <c r="E96" s="22">
        <v>30.77</v>
      </c>
      <c r="F96" s="26">
        <v>43.25</v>
      </c>
      <c r="G96" s="23">
        <v>37.9</v>
      </c>
      <c r="H96" s="23">
        <v>45.33</v>
      </c>
      <c r="I96" s="23" t="s">
        <v>108</v>
      </c>
      <c r="J96" s="125">
        <f t="shared" si="20"/>
        <v>39.31</v>
      </c>
      <c r="K96" s="118">
        <f t="shared" si="21"/>
        <v>39.31</v>
      </c>
      <c r="L96" s="119">
        <v>24</v>
      </c>
      <c r="M96" s="120">
        <f t="shared" si="22"/>
        <v>31.45</v>
      </c>
      <c r="N96" s="118">
        <f t="shared" si="23"/>
        <v>1.31</v>
      </c>
    </row>
    <row r="97" spans="1:14">
      <c r="A97" s="100">
        <v>3</v>
      </c>
      <c r="B97" s="106" t="s">
        <v>316</v>
      </c>
      <c r="C97" s="97" t="s">
        <v>209</v>
      </c>
      <c r="D97" s="98">
        <v>1</v>
      </c>
      <c r="E97" s="23">
        <v>34.98</v>
      </c>
      <c r="F97" s="23">
        <v>35</v>
      </c>
      <c r="G97" s="23">
        <v>29.97</v>
      </c>
      <c r="H97" s="23">
        <v>22.57</v>
      </c>
      <c r="I97" s="23" t="s">
        <v>108</v>
      </c>
      <c r="J97" s="125">
        <f t="shared" si="20"/>
        <v>30.63</v>
      </c>
      <c r="K97" s="118">
        <f t="shared" si="21"/>
        <v>30.63</v>
      </c>
      <c r="L97" s="119">
        <v>24</v>
      </c>
      <c r="M97" s="120">
        <f t="shared" si="22"/>
        <v>24.5</v>
      </c>
      <c r="N97" s="118">
        <f t="shared" si="23"/>
        <v>1.02</v>
      </c>
    </row>
    <row r="98" spans="1:14">
      <c r="A98" s="96">
        <v>4</v>
      </c>
      <c r="B98" s="19" t="s">
        <v>341</v>
      </c>
      <c r="C98" s="97" t="s">
        <v>209</v>
      </c>
      <c r="D98" s="98">
        <v>1</v>
      </c>
      <c r="E98" s="23">
        <v>17</v>
      </c>
      <c r="F98" s="23">
        <v>15.8</v>
      </c>
      <c r="G98" s="23">
        <v>20</v>
      </c>
      <c r="H98" s="23">
        <v>17</v>
      </c>
      <c r="I98" s="23" t="s">
        <v>108</v>
      </c>
      <c r="J98" s="125">
        <f t="shared" si="20"/>
        <v>17.45</v>
      </c>
      <c r="K98" s="118">
        <f t="shared" si="21"/>
        <v>17.45</v>
      </c>
      <c r="L98" s="119">
        <v>24</v>
      </c>
      <c r="M98" s="120">
        <f t="shared" si="22"/>
        <v>13.96</v>
      </c>
      <c r="N98" s="118">
        <f t="shared" si="23"/>
        <v>0.58</v>
      </c>
    </row>
    <row r="99" ht="24" spans="1:14">
      <c r="A99" s="96">
        <v>5</v>
      </c>
      <c r="B99" s="19" t="s">
        <v>318</v>
      </c>
      <c r="C99" s="97" t="s">
        <v>209</v>
      </c>
      <c r="D99" s="98">
        <v>1</v>
      </c>
      <c r="E99" s="23">
        <v>47.46</v>
      </c>
      <c r="F99" s="23">
        <v>49.9</v>
      </c>
      <c r="G99" s="23">
        <v>36.1</v>
      </c>
      <c r="H99" s="23" t="s">
        <v>108</v>
      </c>
      <c r="I99" s="23" t="s">
        <v>108</v>
      </c>
      <c r="J99" s="125">
        <f t="shared" si="20"/>
        <v>44.49</v>
      </c>
      <c r="K99" s="118">
        <f t="shared" si="21"/>
        <v>44.49</v>
      </c>
      <c r="L99" s="119">
        <v>24</v>
      </c>
      <c r="M99" s="120">
        <f t="shared" si="22"/>
        <v>35.59</v>
      </c>
      <c r="N99" s="118">
        <f t="shared" si="23"/>
        <v>1.48</v>
      </c>
    </row>
    <row r="100" ht="23.1" customHeight="1" spans="1:14">
      <c r="A100" s="100">
        <v>6</v>
      </c>
      <c r="B100" s="19" t="s">
        <v>342</v>
      </c>
      <c r="C100" s="97" t="s">
        <v>209</v>
      </c>
      <c r="D100" s="98">
        <v>1</v>
      </c>
      <c r="E100" s="23">
        <v>25</v>
      </c>
      <c r="F100" s="23">
        <v>30.5</v>
      </c>
      <c r="G100" s="23">
        <v>30.49</v>
      </c>
      <c r="H100" s="23">
        <v>23</v>
      </c>
      <c r="I100" s="23" t="s">
        <v>108</v>
      </c>
      <c r="J100" s="125">
        <f t="shared" si="20"/>
        <v>27.25</v>
      </c>
      <c r="K100" s="118">
        <f t="shared" si="21"/>
        <v>27.25</v>
      </c>
      <c r="L100" s="119">
        <v>24</v>
      </c>
      <c r="M100" s="120">
        <f t="shared" si="22"/>
        <v>21.8</v>
      </c>
      <c r="N100" s="118">
        <f t="shared" si="23"/>
        <v>0.91</v>
      </c>
    </row>
    <row r="101" spans="1:14">
      <c r="A101" s="96">
        <v>7</v>
      </c>
      <c r="B101" s="19" t="s">
        <v>343</v>
      </c>
      <c r="C101" s="97" t="s">
        <v>209</v>
      </c>
      <c r="D101" s="98">
        <v>1</v>
      </c>
      <c r="E101" s="23">
        <v>31.4</v>
      </c>
      <c r="F101" s="23">
        <v>27.99</v>
      </c>
      <c r="G101" s="23">
        <v>29</v>
      </c>
      <c r="H101" s="23">
        <v>32.09</v>
      </c>
      <c r="I101" s="23" t="s">
        <v>108</v>
      </c>
      <c r="J101" s="125">
        <f t="shared" si="20"/>
        <v>30.12</v>
      </c>
      <c r="K101" s="118">
        <f t="shared" si="21"/>
        <v>30.12</v>
      </c>
      <c r="L101" s="119">
        <v>24</v>
      </c>
      <c r="M101" s="120">
        <f t="shared" si="22"/>
        <v>24.1</v>
      </c>
      <c r="N101" s="118">
        <f t="shared" si="23"/>
        <v>1</v>
      </c>
    </row>
    <row r="102" ht="26.1" customHeight="1" spans="1:14">
      <c r="A102" s="100">
        <v>8</v>
      </c>
      <c r="B102" s="19" t="s">
        <v>344</v>
      </c>
      <c r="C102" s="97" t="s">
        <v>209</v>
      </c>
      <c r="D102" s="98">
        <v>1</v>
      </c>
      <c r="E102" s="23">
        <v>75.26</v>
      </c>
      <c r="F102" s="29">
        <v>78.61</v>
      </c>
      <c r="G102" s="29">
        <v>97.09</v>
      </c>
      <c r="H102" s="23" t="s">
        <v>108</v>
      </c>
      <c r="I102" s="23" t="s">
        <v>108</v>
      </c>
      <c r="J102" s="125">
        <f t="shared" si="20"/>
        <v>83.65</v>
      </c>
      <c r="K102" s="118">
        <f t="shared" si="21"/>
        <v>83.65</v>
      </c>
      <c r="L102" s="119">
        <v>24</v>
      </c>
      <c r="M102" s="120">
        <f t="shared" si="22"/>
        <v>66.92</v>
      </c>
      <c r="N102" s="118">
        <f t="shared" si="23"/>
        <v>2.79</v>
      </c>
    </row>
    <row r="103" spans="1:14">
      <c r="A103" s="96">
        <v>9</v>
      </c>
      <c r="B103" s="19" t="s">
        <v>345</v>
      </c>
      <c r="C103" s="97" t="s">
        <v>209</v>
      </c>
      <c r="D103" s="98">
        <v>1</v>
      </c>
      <c r="E103" s="23">
        <v>43.98</v>
      </c>
      <c r="F103" s="23">
        <v>34.5</v>
      </c>
      <c r="G103" s="23">
        <v>41.95</v>
      </c>
      <c r="H103" s="23">
        <v>41.17</v>
      </c>
      <c r="I103" s="23" t="s">
        <v>108</v>
      </c>
      <c r="J103" s="125">
        <f t="shared" si="20"/>
        <v>40.4</v>
      </c>
      <c r="K103" s="118">
        <f t="shared" si="21"/>
        <v>40.4</v>
      </c>
      <c r="L103" s="119">
        <v>24</v>
      </c>
      <c r="M103" s="120">
        <f t="shared" si="22"/>
        <v>32.32</v>
      </c>
      <c r="N103" s="118">
        <f t="shared" si="23"/>
        <v>1.35</v>
      </c>
    </row>
    <row r="104" ht="18" customHeight="1" spans="1:14">
      <c r="A104" s="100">
        <v>10</v>
      </c>
      <c r="B104" s="146" t="s">
        <v>346</v>
      </c>
      <c r="C104" s="97" t="s">
        <v>209</v>
      </c>
      <c r="D104" s="98">
        <v>1</v>
      </c>
      <c r="E104" s="23">
        <v>29.5</v>
      </c>
      <c r="F104" s="23">
        <v>30.69</v>
      </c>
      <c r="G104" s="23">
        <v>28.99</v>
      </c>
      <c r="H104" s="23" t="s">
        <v>108</v>
      </c>
      <c r="I104" s="23" t="s">
        <v>108</v>
      </c>
      <c r="J104" s="125">
        <f t="shared" si="20"/>
        <v>29.73</v>
      </c>
      <c r="K104" s="118">
        <f t="shared" si="21"/>
        <v>29.73</v>
      </c>
      <c r="L104" s="130">
        <v>24</v>
      </c>
      <c r="M104" s="131">
        <f t="shared" si="22"/>
        <v>23.78</v>
      </c>
      <c r="N104" s="118">
        <f t="shared" si="23"/>
        <v>0.99</v>
      </c>
    </row>
    <row r="105" ht="24" spans="1:14">
      <c r="A105" s="96">
        <v>11</v>
      </c>
      <c r="B105" s="19" t="s">
        <v>320</v>
      </c>
      <c r="C105" s="97" t="s">
        <v>209</v>
      </c>
      <c r="D105" s="98">
        <v>1</v>
      </c>
      <c r="E105" s="23">
        <v>85.96</v>
      </c>
      <c r="F105" s="23">
        <v>78.99</v>
      </c>
      <c r="G105" s="23">
        <v>65.55</v>
      </c>
      <c r="H105" s="23" t="s">
        <v>108</v>
      </c>
      <c r="I105" s="23" t="s">
        <v>108</v>
      </c>
      <c r="J105" s="125">
        <f t="shared" si="20"/>
        <v>76.83</v>
      </c>
      <c r="K105" s="118">
        <f t="shared" si="21"/>
        <v>76.83</v>
      </c>
      <c r="L105" s="130">
        <v>24</v>
      </c>
      <c r="M105" s="131">
        <f t="shared" si="22"/>
        <v>61.46</v>
      </c>
      <c r="N105" s="118">
        <f t="shared" si="23"/>
        <v>2.56</v>
      </c>
    </row>
    <row r="106" ht="24" customHeight="1" spans="1:14">
      <c r="A106" s="145">
        <v>12</v>
      </c>
      <c r="B106" s="109" t="s">
        <v>306</v>
      </c>
      <c r="C106" s="110" t="s">
        <v>209</v>
      </c>
      <c r="D106" s="111">
        <v>1</v>
      </c>
      <c r="E106" s="38">
        <v>96</v>
      </c>
      <c r="F106" s="38">
        <v>90</v>
      </c>
      <c r="G106" s="38">
        <v>85</v>
      </c>
      <c r="H106" s="38" t="s">
        <v>108</v>
      </c>
      <c r="I106" s="38" t="s">
        <v>108</v>
      </c>
      <c r="J106" s="128">
        <f t="shared" si="20"/>
        <v>90.33</v>
      </c>
      <c r="K106" s="129">
        <f t="shared" si="21"/>
        <v>90.33</v>
      </c>
      <c r="L106" s="130">
        <v>24</v>
      </c>
      <c r="M106" s="131">
        <f t="shared" si="22"/>
        <v>72.26</v>
      </c>
      <c r="N106" s="118">
        <f t="shared" si="23"/>
        <v>3.01</v>
      </c>
    </row>
    <row r="107" spans="1:14">
      <c r="A107" s="107" t="s">
        <v>228</v>
      </c>
      <c r="B107" s="107"/>
      <c r="C107" s="107"/>
      <c r="D107" s="107"/>
      <c r="E107" s="107"/>
      <c r="F107" s="107"/>
      <c r="G107" s="107"/>
      <c r="H107" s="107"/>
      <c r="I107" s="107"/>
      <c r="J107" s="107"/>
      <c r="K107" s="107"/>
      <c r="L107" s="107"/>
      <c r="M107" s="107"/>
      <c r="N107" s="122">
        <f>SUM(N95:N106)</f>
        <v>18.04</v>
      </c>
    </row>
    <row r="108" spans="1:14">
      <c r="A108" s="104" t="s">
        <v>308</v>
      </c>
      <c r="B108" s="104"/>
      <c r="C108" s="104"/>
      <c r="D108" s="104"/>
      <c r="E108" s="104"/>
      <c r="F108" s="104"/>
      <c r="G108" s="104"/>
      <c r="H108" s="104"/>
      <c r="I108" s="104"/>
      <c r="J108" s="104"/>
      <c r="K108" s="104"/>
      <c r="L108" s="104"/>
      <c r="M108" s="104"/>
      <c r="N108" s="123">
        <f>Y9</f>
        <v>2.05</v>
      </c>
    </row>
    <row r="109" s="87" customFormat="1" spans="1:26">
      <c r="A109" s="104" t="s">
        <v>309</v>
      </c>
      <c r="B109" s="104"/>
      <c r="C109" s="104"/>
      <c r="D109" s="104"/>
      <c r="E109" s="104"/>
      <c r="F109" s="104"/>
      <c r="G109" s="104"/>
      <c r="H109" s="104"/>
      <c r="I109" s="104"/>
      <c r="J109" s="104"/>
      <c r="K109" s="104"/>
      <c r="L109" s="104"/>
      <c r="M109" s="104"/>
      <c r="N109" s="123">
        <f>N143</f>
        <v>11.1382352941176</v>
      </c>
      <c r="O109" s="89"/>
      <c r="P109" s="89"/>
      <c r="Q109" s="89"/>
      <c r="R109" s="89"/>
      <c r="S109" s="89"/>
      <c r="T109" s="89"/>
      <c r="U109" s="89"/>
      <c r="V109" s="89"/>
      <c r="W109" s="89"/>
      <c r="X109" s="89"/>
      <c r="Y109" s="89"/>
      <c r="Z109" s="89"/>
    </row>
    <row r="110" s="87" customFormat="1" spans="1:26">
      <c r="A110" s="105" t="s">
        <v>310</v>
      </c>
      <c r="B110" s="105"/>
      <c r="C110" s="105"/>
      <c r="D110" s="105"/>
      <c r="E110" s="105"/>
      <c r="F110" s="105"/>
      <c r="G110" s="105"/>
      <c r="H110" s="105"/>
      <c r="I110" s="105"/>
      <c r="J110" s="105"/>
      <c r="K110" s="105"/>
      <c r="L110" s="105"/>
      <c r="M110" s="105"/>
      <c r="N110" s="124">
        <f>SUM(N107:N109)</f>
        <v>31.2282352941176</v>
      </c>
      <c r="O110" s="89"/>
      <c r="P110" s="89"/>
      <c r="Q110" s="89"/>
      <c r="R110" s="89"/>
      <c r="S110" s="89"/>
      <c r="T110" s="89"/>
      <c r="U110" s="89"/>
      <c r="V110" s="89"/>
      <c r="W110" s="89"/>
      <c r="X110" s="89"/>
      <c r="Y110" s="89"/>
      <c r="Z110" s="89"/>
    </row>
    <row r="111" s="87" customFormat="1"/>
    <row r="112" s="88" customFormat="1" ht="15"/>
    <row r="113" s="88" customFormat="1" ht="15" spans="1:14">
      <c r="A113" s="147" t="s">
        <v>347</v>
      </c>
      <c r="B113" s="147"/>
      <c r="C113" s="147"/>
      <c r="D113" s="147"/>
      <c r="E113" s="147"/>
      <c r="F113" s="147"/>
      <c r="G113" s="147"/>
      <c r="H113" s="147"/>
      <c r="I113" s="147"/>
      <c r="J113" s="147"/>
      <c r="K113" s="147"/>
      <c r="L113" s="147"/>
      <c r="M113" s="147"/>
      <c r="N113" s="147"/>
    </row>
    <row r="114" spans="1:16">
      <c r="A114" s="94" t="s">
        <v>348</v>
      </c>
      <c r="B114" s="94"/>
      <c r="C114" s="94"/>
      <c r="D114" s="94"/>
      <c r="E114" s="94"/>
      <c r="F114" s="94"/>
      <c r="G114" s="94"/>
      <c r="H114" s="94"/>
      <c r="I114" s="94"/>
      <c r="J114" s="94"/>
      <c r="K114" s="94"/>
      <c r="L114" s="94"/>
      <c r="M114" s="94"/>
      <c r="N114" s="94"/>
      <c r="O114" s="87"/>
      <c r="P114" s="87"/>
    </row>
    <row r="115" ht="21.95" customHeight="1" spans="1:16">
      <c r="A115" s="94" t="s">
        <v>349</v>
      </c>
      <c r="B115" s="94"/>
      <c r="C115" s="94"/>
      <c r="D115" s="94"/>
      <c r="E115" s="94"/>
      <c r="F115" s="94"/>
      <c r="G115" s="94"/>
      <c r="H115" s="94"/>
      <c r="I115" s="94"/>
      <c r="J115" s="94"/>
      <c r="K115" s="94"/>
      <c r="L115" s="94"/>
      <c r="M115" s="94"/>
      <c r="N115" s="94"/>
      <c r="O115" s="148"/>
      <c r="P115" s="148"/>
    </row>
    <row r="116" ht="36" spans="1:16">
      <c r="A116" s="95" t="s">
        <v>3</v>
      </c>
      <c r="B116" s="17" t="s">
        <v>208</v>
      </c>
      <c r="C116" s="17" t="s">
        <v>209</v>
      </c>
      <c r="D116" s="95" t="s">
        <v>210</v>
      </c>
      <c r="E116" s="17" t="s">
        <v>211</v>
      </c>
      <c r="F116" s="17" t="s">
        <v>212</v>
      </c>
      <c r="G116" s="17" t="s">
        <v>213</v>
      </c>
      <c r="H116" s="17" t="s">
        <v>214</v>
      </c>
      <c r="I116" s="17" t="s">
        <v>215</v>
      </c>
      <c r="J116" s="17" t="s">
        <v>216</v>
      </c>
      <c r="K116" s="95" t="s">
        <v>217</v>
      </c>
      <c r="L116" s="149" t="s">
        <v>294</v>
      </c>
      <c r="M116" s="149" t="s">
        <v>295</v>
      </c>
      <c r="N116" s="149" t="s">
        <v>296</v>
      </c>
      <c r="O116" s="150"/>
      <c r="P116" s="150"/>
    </row>
    <row r="117" ht="24" spans="1:16">
      <c r="A117" s="96">
        <v>1</v>
      </c>
      <c r="B117" s="19" t="s">
        <v>350</v>
      </c>
      <c r="C117" s="97" t="s">
        <v>209</v>
      </c>
      <c r="D117" s="98">
        <v>2</v>
      </c>
      <c r="E117" s="22">
        <v>425</v>
      </c>
      <c r="F117" s="23">
        <v>504.98</v>
      </c>
      <c r="G117" s="29">
        <v>562.97</v>
      </c>
      <c r="H117" s="29">
        <v>588.95</v>
      </c>
      <c r="I117" s="23" t="s">
        <v>108</v>
      </c>
      <c r="J117" s="125">
        <f>ROUND((AVERAGE(E117:I117)),2)</f>
        <v>520.48</v>
      </c>
      <c r="K117" s="118">
        <f>J117*D117</f>
        <v>1040.96</v>
      </c>
      <c r="L117" s="151">
        <v>60</v>
      </c>
      <c r="M117" s="152">
        <f>ROUND(K117*0.8,2)</f>
        <v>832.77</v>
      </c>
      <c r="N117" s="153">
        <f>ROUND(M117/L117,2)</f>
        <v>13.88</v>
      </c>
      <c r="O117" s="140"/>
      <c r="P117" s="140"/>
    </row>
    <row r="118" ht="30" customHeight="1" spans="1:16">
      <c r="A118" s="96">
        <v>2</v>
      </c>
      <c r="B118" s="106" t="s">
        <v>351</v>
      </c>
      <c r="C118" s="99" t="s">
        <v>209</v>
      </c>
      <c r="D118" s="98">
        <v>2</v>
      </c>
      <c r="E118" s="22">
        <v>160</v>
      </c>
      <c r="F118" s="26">
        <v>172.89</v>
      </c>
      <c r="G118" s="23">
        <v>189.44</v>
      </c>
      <c r="H118" s="23">
        <v>152</v>
      </c>
      <c r="I118" s="23" t="s">
        <v>108</v>
      </c>
      <c r="J118" s="125">
        <f t="shared" ref="J118:J128" si="24">ROUND((AVERAGE(E118:I118)),2)</f>
        <v>168.58</v>
      </c>
      <c r="K118" s="118">
        <f>J118*D118</f>
        <v>337.16</v>
      </c>
      <c r="L118" s="151">
        <v>60</v>
      </c>
      <c r="M118" s="152">
        <f>ROUND(K118*0.8,2)</f>
        <v>269.73</v>
      </c>
      <c r="N118" s="153">
        <f>ROUND(M118/L118,2)</f>
        <v>4.5</v>
      </c>
      <c r="O118" s="140"/>
      <c r="P118" s="140"/>
    </row>
    <row r="119" ht="24" spans="1:16">
      <c r="A119" s="100">
        <v>3</v>
      </c>
      <c r="B119" s="106" t="s">
        <v>352</v>
      </c>
      <c r="C119" s="97" t="s">
        <v>209</v>
      </c>
      <c r="D119" s="98">
        <v>10</v>
      </c>
      <c r="E119" s="22">
        <v>37</v>
      </c>
      <c r="F119" s="23">
        <v>30</v>
      </c>
      <c r="G119" s="23">
        <v>24</v>
      </c>
      <c r="H119" s="23">
        <v>39</v>
      </c>
      <c r="I119" s="23" t="s">
        <v>108</v>
      </c>
      <c r="J119" s="125">
        <f t="shared" si="24"/>
        <v>32.5</v>
      </c>
      <c r="K119" s="118">
        <f t="shared" ref="K119:K140" si="25">J119*D119</f>
        <v>325</v>
      </c>
      <c r="L119" s="151">
        <v>24</v>
      </c>
      <c r="M119" s="152">
        <f>ROUND(K119*0.8,2)</f>
        <v>260</v>
      </c>
      <c r="N119" s="153">
        <f t="shared" ref="N119:N121" si="26">ROUND(M119/L119,2)</f>
        <v>10.83</v>
      </c>
      <c r="O119" s="140"/>
      <c r="P119" s="140"/>
    </row>
    <row r="120" ht="30.95" customHeight="1" spans="1:16">
      <c r="A120" s="96">
        <v>4</v>
      </c>
      <c r="B120" s="146" t="s">
        <v>353</v>
      </c>
      <c r="C120" s="97" t="s">
        <v>209</v>
      </c>
      <c r="D120" s="98">
        <v>1</v>
      </c>
      <c r="E120" s="29">
        <v>239.68</v>
      </c>
      <c r="F120" s="29">
        <v>170.6</v>
      </c>
      <c r="G120" s="29">
        <v>251.9</v>
      </c>
      <c r="H120" s="23" t="s">
        <v>108</v>
      </c>
      <c r="I120" s="23" t="s">
        <v>108</v>
      </c>
      <c r="J120" s="125">
        <f t="shared" si="24"/>
        <v>220.73</v>
      </c>
      <c r="K120" s="118">
        <f t="shared" si="25"/>
        <v>220.73</v>
      </c>
      <c r="L120" s="151">
        <v>24</v>
      </c>
      <c r="M120" s="152">
        <f>ROUND(K120*0.8,2)</f>
        <v>176.58</v>
      </c>
      <c r="N120" s="153">
        <f t="shared" si="26"/>
        <v>7.36</v>
      </c>
      <c r="O120" s="140"/>
      <c r="P120" s="140"/>
    </row>
    <row r="121" spans="1:16">
      <c r="A121" s="96">
        <v>5</v>
      </c>
      <c r="B121" s="19" t="s">
        <v>354</v>
      </c>
      <c r="C121" s="97" t="s">
        <v>209</v>
      </c>
      <c r="D121" s="98">
        <v>2</v>
      </c>
      <c r="E121" s="28">
        <v>48.14</v>
      </c>
      <c r="F121" s="22">
        <v>35</v>
      </c>
      <c r="G121" s="42">
        <v>41</v>
      </c>
      <c r="H121" s="23">
        <v>37</v>
      </c>
      <c r="I121" s="23" t="s">
        <v>108</v>
      </c>
      <c r="J121" s="125">
        <f t="shared" si="24"/>
        <v>40.29</v>
      </c>
      <c r="K121" s="118">
        <f t="shared" si="25"/>
        <v>80.58</v>
      </c>
      <c r="L121" s="151">
        <v>60</v>
      </c>
      <c r="M121" s="152">
        <f t="shared" ref="M121:M140" si="27">ROUND(K121*0.8,2)</f>
        <v>64.46</v>
      </c>
      <c r="N121" s="153">
        <f t="shared" si="26"/>
        <v>1.07</v>
      </c>
      <c r="O121" s="87"/>
      <c r="P121" s="87"/>
    </row>
    <row r="122" ht="23.1" customHeight="1" spans="1:26">
      <c r="A122" s="100">
        <v>6</v>
      </c>
      <c r="B122" s="19" t="s">
        <v>355</v>
      </c>
      <c r="C122" s="97" t="s">
        <v>209</v>
      </c>
      <c r="D122" s="98">
        <v>1</v>
      </c>
      <c r="E122" s="23">
        <v>231.88</v>
      </c>
      <c r="F122" s="23">
        <v>273</v>
      </c>
      <c r="G122" s="23">
        <v>357.33</v>
      </c>
      <c r="H122" s="23" t="s">
        <v>108</v>
      </c>
      <c r="I122" s="23" t="s">
        <v>108</v>
      </c>
      <c r="J122" s="125">
        <f t="shared" si="24"/>
        <v>287.4</v>
      </c>
      <c r="K122" s="118">
        <f t="shared" si="25"/>
        <v>287.4</v>
      </c>
      <c r="L122" s="151">
        <v>60</v>
      </c>
      <c r="M122" s="152">
        <f t="shared" si="27"/>
        <v>229.92</v>
      </c>
      <c r="N122" s="153">
        <f t="shared" ref="N122:N140" si="28">ROUND(M122/L122,2)</f>
        <v>3.83</v>
      </c>
      <c r="O122" s="87"/>
      <c r="P122" s="87"/>
      <c r="Q122" s="87"/>
      <c r="R122" s="87"/>
      <c r="S122" s="87"/>
      <c r="T122" s="87"/>
      <c r="U122" s="87"/>
      <c r="V122" s="87"/>
      <c r="W122" s="87"/>
      <c r="X122" s="87"/>
      <c r="Y122" s="87"/>
      <c r="Z122" s="87"/>
    </row>
    <row r="123" ht="24" spans="1:26">
      <c r="A123" s="96">
        <v>7</v>
      </c>
      <c r="B123" s="19" t="s">
        <v>356</v>
      </c>
      <c r="C123" s="97" t="s">
        <v>209</v>
      </c>
      <c r="D123" s="98">
        <v>1</v>
      </c>
      <c r="E123" s="23">
        <v>85</v>
      </c>
      <c r="F123" s="23">
        <v>69.56</v>
      </c>
      <c r="G123" s="23">
        <v>85.99</v>
      </c>
      <c r="H123" s="23" t="s">
        <v>108</v>
      </c>
      <c r="I123" s="23" t="s">
        <v>108</v>
      </c>
      <c r="J123" s="125">
        <f t="shared" si="24"/>
        <v>80.18</v>
      </c>
      <c r="K123" s="118">
        <f t="shared" si="25"/>
        <v>80.18</v>
      </c>
      <c r="L123" s="151">
        <v>60</v>
      </c>
      <c r="M123" s="152">
        <f t="shared" si="27"/>
        <v>64.14</v>
      </c>
      <c r="N123" s="153">
        <f t="shared" si="28"/>
        <v>1.07</v>
      </c>
      <c r="O123" s="87"/>
      <c r="P123" s="87"/>
      <c r="Q123" s="87"/>
      <c r="R123" s="87"/>
      <c r="S123" s="87"/>
      <c r="T123" s="87"/>
      <c r="U123" s="87"/>
      <c r="V123" s="87"/>
      <c r="W123" s="87"/>
      <c r="X123" s="87"/>
      <c r="Y123" s="87"/>
      <c r="Z123" s="87"/>
    </row>
    <row r="124" ht="36" customHeight="1" spans="1:26">
      <c r="A124" s="100">
        <v>8</v>
      </c>
      <c r="B124" s="19" t="s">
        <v>357</v>
      </c>
      <c r="C124" s="97" t="s">
        <v>209</v>
      </c>
      <c r="D124" s="98">
        <v>1</v>
      </c>
      <c r="E124" s="23">
        <v>99.9</v>
      </c>
      <c r="F124" s="23">
        <v>98.93</v>
      </c>
      <c r="G124" s="29">
        <v>115.73</v>
      </c>
      <c r="H124" s="23" t="s">
        <v>108</v>
      </c>
      <c r="I124" s="23" t="s">
        <v>108</v>
      </c>
      <c r="J124" s="125">
        <f t="shared" si="24"/>
        <v>104.85</v>
      </c>
      <c r="K124" s="118">
        <f t="shared" si="25"/>
        <v>104.85</v>
      </c>
      <c r="L124" s="151">
        <v>60</v>
      </c>
      <c r="M124" s="152">
        <f t="shared" si="27"/>
        <v>83.88</v>
      </c>
      <c r="N124" s="153">
        <f t="shared" si="28"/>
        <v>1.4</v>
      </c>
      <c r="O124" s="87"/>
      <c r="P124" s="87"/>
      <c r="Q124" s="87"/>
      <c r="R124" s="87"/>
      <c r="S124" s="87"/>
      <c r="T124" s="87"/>
      <c r="U124" s="87"/>
      <c r="V124" s="87"/>
      <c r="W124" s="87"/>
      <c r="X124" s="87"/>
      <c r="Y124" s="87"/>
      <c r="Z124" s="87"/>
    </row>
    <row r="125" ht="24" spans="1:26">
      <c r="A125" s="96">
        <v>9</v>
      </c>
      <c r="B125" s="19" t="s">
        <v>358</v>
      </c>
      <c r="C125" s="97" t="s">
        <v>209</v>
      </c>
      <c r="D125" s="98">
        <v>1</v>
      </c>
      <c r="E125" s="29">
        <v>36.99</v>
      </c>
      <c r="F125" s="29">
        <v>37.22</v>
      </c>
      <c r="G125" s="29">
        <v>49.59</v>
      </c>
      <c r="H125" s="23" t="s">
        <v>108</v>
      </c>
      <c r="I125" s="23" t="s">
        <v>108</v>
      </c>
      <c r="J125" s="125">
        <f t="shared" si="24"/>
        <v>41.27</v>
      </c>
      <c r="K125" s="118">
        <f t="shared" si="25"/>
        <v>41.27</v>
      </c>
      <c r="L125" s="151">
        <v>60</v>
      </c>
      <c r="M125" s="152">
        <f t="shared" si="27"/>
        <v>33.02</v>
      </c>
      <c r="N125" s="153">
        <f t="shared" si="28"/>
        <v>0.55</v>
      </c>
      <c r="O125" s="87"/>
      <c r="P125" s="87"/>
      <c r="Q125" s="87"/>
      <c r="R125" s="87"/>
      <c r="S125" s="87"/>
      <c r="T125" s="87"/>
      <c r="U125" s="87"/>
      <c r="V125" s="87"/>
      <c r="W125" s="87"/>
      <c r="X125" s="87"/>
      <c r="Y125" s="87"/>
      <c r="Z125" s="87"/>
    </row>
    <row r="126" ht="23.1" customHeight="1" spans="1:26">
      <c r="A126" s="100">
        <v>10</v>
      </c>
      <c r="B126" s="19" t="s">
        <v>359</v>
      </c>
      <c r="C126" s="97" t="s">
        <v>209</v>
      </c>
      <c r="D126" s="98">
        <v>1</v>
      </c>
      <c r="E126" s="23">
        <v>46.86</v>
      </c>
      <c r="F126" s="23">
        <v>74</v>
      </c>
      <c r="G126" s="23">
        <v>62</v>
      </c>
      <c r="H126" s="23" t="s">
        <v>108</v>
      </c>
      <c r="I126" s="23" t="s">
        <v>108</v>
      </c>
      <c r="J126" s="125">
        <f t="shared" si="24"/>
        <v>60.95</v>
      </c>
      <c r="K126" s="118">
        <f t="shared" si="25"/>
        <v>60.95</v>
      </c>
      <c r="L126" s="151">
        <v>60</v>
      </c>
      <c r="M126" s="152">
        <f t="shared" si="27"/>
        <v>48.76</v>
      </c>
      <c r="N126" s="153">
        <f t="shared" si="28"/>
        <v>0.81</v>
      </c>
      <c r="O126" s="87"/>
      <c r="P126" s="87"/>
      <c r="Q126" s="87"/>
      <c r="R126" s="87"/>
      <c r="S126" s="87"/>
      <c r="T126" s="87"/>
      <c r="U126" s="87"/>
      <c r="V126" s="87"/>
      <c r="W126" s="87"/>
      <c r="X126" s="87"/>
      <c r="Y126" s="87"/>
      <c r="Z126" s="87"/>
    </row>
    <row r="127" ht="59.1" customHeight="1" spans="1:26">
      <c r="A127" s="96">
        <v>11</v>
      </c>
      <c r="B127" s="19" t="s">
        <v>360</v>
      </c>
      <c r="C127" s="97" t="s">
        <v>209</v>
      </c>
      <c r="D127" s="98">
        <v>1</v>
      </c>
      <c r="E127" s="22">
        <v>70.49</v>
      </c>
      <c r="F127" s="23">
        <v>68.33</v>
      </c>
      <c r="G127" s="29">
        <v>71.69</v>
      </c>
      <c r="H127" s="29" t="s">
        <v>108</v>
      </c>
      <c r="I127" s="23" t="s">
        <v>108</v>
      </c>
      <c r="J127" s="125">
        <f t="shared" si="24"/>
        <v>70.17</v>
      </c>
      <c r="K127" s="118">
        <f t="shared" si="25"/>
        <v>70.17</v>
      </c>
      <c r="L127" s="151">
        <v>60</v>
      </c>
      <c r="M127" s="152">
        <f t="shared" si="27"/>
        <v>56.14</v>
      </c>
      <c r="N127" s="153">
        <f t="shared" si="28"/>
        <v>0.94</v>
      </c>
      <c r="O127" s="87"/>
      <c r="P127" s="87"/>
      <c r="Q127" s="87"/>
      <c r="R127" s="87"/>
      <c r="S127" s="87"/>
      <c r="T127" s="87"/>
      <c r="U127" s="87"/>
      <c r="V127" s="87"/>
      <c r="W127" s="87"/>
      <c r="X127" s="87"/>
      <c r="Y127" s="87"/>
      <c r="Z127" s="87"/>
    </row>
    <row r="128" ht="24" spans="1:26">
      <c r="A128" s="96">
        <v>12</v>
      </c>
      <c r="B128" s="106" t="s">
        <v>342</v>
      </c>
      <c r="C128" s="99" t="s">
        <v>209</v>
      </c>
      <c r="D128" s="98">
        <v>1</v>
      </c>
      <c r="E128" s="22">
        <v>25</v>
      </c>
      <c r="F128" s="26">
        <v>30.5</v>
      </c>
      <c r="G128" s="23">
        <v>30.49</v>
      </c>
      <c r="H128" s="23">
        <v>23</v>
      </c>
      <c r="I128" s="23" t="s">
        <v>108</v>
      </c>
      <c r="J128" s="125">
        <f t="shared" si="24"/>
        <v>27.25</v>
      </c>
      <c r="K128" s="118">
        <f t="shared" si="25"/>
        <v>27.25</v>
      </c>
      <c r="L128" s="151">
        <v>60</v>
      </c>
      <c r="M128" s="152">
        <f t="shared" si="27"/>
        <v>21.8</v>
      </c>
      <c r="N128" s="153">
        <f t="shared" si="28"/>
        <v>0.36</v>
      </c>
      <c r="O128" s="87"/>
      <c r="P128" s="87"/>
      <c r="Q128" s="87"/>
      <c r="R128" s="87"/>
      <c r="S128" s="87"/>
      <c r="T128" s="87"/>
      <c r="U128" s="87"/>
      <c r="V128" s="87"/>
      <c r="W128" s="87"/>
      <c r="X128" s="87"/>
      <c r="Y128" s="87"/>
      <c r="Z128" s="87"/>
    </row>
    <row r="129" ht="24" spans="1:26">
      <c r="A129" s="100">
        <v>13</v>
      </c>
      <c r="B129" s="106" t="s">
        <v>361</v>
      </c>
      <c r="C129" s="97" t="s">
        <v>209</v>
      </c>
      <c r="D129" s="98">
        <v>1</v>
      </c>
      <c r="E129" s="22">
        <v>228</v>
      </c>
      <c r="F129" s="23">
        <v>137.97</v>
      </c>
      <c r="G129" s="23">
        <v>264.8</v>
      </c>
      <c r="H129" s="23" t="s">
        <v>108</v>
      </c>
      <c r="I129" s="23" t="s">
        <v>108</v>
      </c>
      <c r="J129" s="125">
        <f>ROUND((MEDIAN(E129:I129)),2)</f>
        <v>228</v>
      </c>
      <c r="K129" s="118">
        <f t="shared" si="25"/>
        <v>228</v>
      </c>
      <c r="L129" s="151">
        <v>60</v>
      </c>
      <c r="M129" s="152">
        <f t="shared" si="27"/>
        <v>182.4</v>
      </c>
      <c r="N129" s="153">
        <f t="shared" si="28"/>
        <v>3.04</v>
      </c>
      <c r="O129" s="87"/>
      <c r="P129" s="87"/>
      <c r="Q129" s="87"/>
      <c r="R129" s="87"/>
      <c r="S129" s="87"/>
      <c r="T129" s="87"/>
      <c r="U129" s="87"/>
      <c r="V129" s="87"/>
      <c r="W129" s="87"/>
      <c r="X129" s="87"/>
      <c r="Y129" s="87"/>
      <c r="Z129" s="87"/>
    </row>
    <row r="130" ht="24" spans="1:26">
      <c r="A130" s="96">
        <v>14</v>
      </c>
      <c r="B130" s="19" t="s">
        <v>362</v>
      </c>
      <c r="C130" s="97" t="s">
        <v>209</v>
      </c>
      <c r="D130" s="98">
        <v>2</v>
      </c>
      <c r="E130" s="22">
        <v>78.05</v>
      </c>
      <c r="F130" s="23">
        <v>60.27</v>
      </c>
      <c r="G130" s="29">
        <v>60.13</v>
      </c>
      <c r="H130" s="29" t="s">
        <v>108</v>
      </c>
      <c r="I130" s="23" t="s">
        <v>108</v>
      </c>
      <c r="J130" s="125">
        <f t="shared" ref="J130:J140" si="29">ROUND((AVERAGE(E130:I130)),2)</f>
        <v>66.15</v>
      </c>
      <c r="K130" s="118">
        <f t="shared" si="25"/>
        <v>132.3</v>
      </c>
      <c r="L130" s="151">
        <v>60</v>
      </c>
      <c r="M130" s="152">
        <f t="shared" si="27"/>
        <v>105.84</v>
      </c>
      <c r="N130" s="153">
        <f t="shared" si="28"/>
        <v>1.76</v>
      </c>
      <c r="O130" s="87"/>
      <c r="P130" s="87"/>
      <c r="Q130" s="87"/>
      <c r="R130" s="87"/>
      <c r="S130" s="87"/>
      <c r="T130" s="87"/>
      <c r="U130" s="87"/>
      <c r="V130" s="87"/>
      <c r="W130" s="87"/>
      <c r="X130" s="87"/>
      <c r="Y130" s="87"/>
      <c r="Z130" s="87"/>
    </row>
    <row r="131" ht="24" spans="1:26">
      <c r="A131" s="96">
        <v>15</v>
      </c>
      <c r="B131" s="106" t="s">
        <v>363</v>
      </c>
      <c r="C131" s="99" t="s">
        <v>209</v>
      </c>
      <c r="D131" s="98">
        <v>2</v>
      </c>
      <c r="E131" s="22">
        <v>61.56</v>
      </c>
      <c r="F131" s="26">
        <v>58.45</v>
      </c>
      <c r="G131" s="23">
        <v>48.27</v>
      </c>
      <c r="H131" s="23" t="s">
        <v>108</v>
      </c>
      <c r="I131" s="23" t="s">
        <v>108</v>
      </c>
      <c r="J131" s="125">
        <f t="shared" si="29"/>
        <v>56.09</v>
      </c>
      <c r="K131" s="118">
        <f t="shared" si="25"/>
        <v>112.18</v>
      </c>
      <c r="L131" s="151">
        <v>60</v>
      </c>
      <c r="M131" s="152">
        <f t="shared" si="27"/>
        <v>89.74</v>
      </c>
      <c r="N131" s="153">
        <f t="shared" si="28"/>
        <v>1.5</v>
      </c>
      <c r="O131" s="87"/>
      <c r="P131" s="87"/>
      <c r="Q131" s="87"/>
      <c r="R131" s="87"/>
      <c r="S131" s="87"/>
      <c r="T131" s="87"/>
      <c r="U131" s="87"/>
      <c r="V131" s="87"/>
      <c r="W131" s="87"/>
      <c r="X131" s="87"/>
      <c r="Y131" s="87"/>
      <c r="Z131" s="87"/>
    </row>
    <row r="132" ht="24" spans="1:26">
      <c r="A132" s="100">
        <v>16</v>
      </c>
      <c r="B132" s="106" t="s">
        <v>364</v>
      </c>
      <c r="C132" s="97" t="s">
        <v>209</v>
      </c>
      <c r="D132" s="98">
        <v>1</v>
      </c>
      <c r="E132" s="22">
        <v>643.43</v>
      </c>
      <c r="F132" s="23">
        <v>540</v>
      </c>
      <c r="G132" s="23">
        <v>876.56</v>
      </c>
      <c r="H132" s="23" t="s">
        <v>108</v>
      </c>
      <c r="I132" s="23" t="s">
        <v>108</v>
      </c>
      <c r="J132" s="125">
        <f t="shared" si="29"/>
        <v>686.66</v>
      </c>
      <c r="K132" s="118">
        <f t="shared" si="25"/>
        <v>686.66</v>
      </c>
      <c r="L132" s="151">
        <v>60</v>
      </c>
      <c r="M132" s="152">
        <f t="shared" si="27"/>
        <v>549.33</v>
      </c>
      <c r="N132" s="153">
        <f t="shared" si="28"/>
        <v>9.16</v>
      </c>
      <c r="O132" s="87"/>
      <c r="P132" s="87"/>
      <c r="Q132" s="87"/>
      <c r="R132" s="87"/>
      <c r="S132" s="87"/>
      <c r="T132" s="87"/>
      <c r="U132" s="87"/>
      <c r="V132" s="87"/>
      <c r="W132" s="87"/>
      <c r="X132" s="87"/>
      <c r="Y132" s="87"/>
      <c r="Z132" s="87"/>
    </row>
    <row r="133" ht="24" spans="1:26">
      <c r="A133" s="96">
        <v>17</v>
      </c>
      <c r="B133" s="19" t="s">
        <v>365</v>
      </c>
      <c r="C133" s="97" t="s">
        <v>209</v>
      </c>
      <c r="D133" s="98">
        <v>1</v>
      </c>
      <c r="E133" s="22">
        <v>50</v>
      </c>
      <c r="F133" s="23">
        <v>59</v>
      </c>
      <c r="G133" s="29">
        <v>42</v>
      </c>
      <c r="H133" s="29" t="s">
        <v>108</v>
      </c>
      <c r="I133" s="23" t="s">
        <v>108</v>
      </c>
      <c r="J133" s="125">
        <f t="shared" si="29"/>
        <v>50.33</v>
      </c>
      <c r="K133" s="118">
        <f t="shared" si="25"/>
        <v>50.33</v>
      </c>
      <c r="L133" s="151">
        <v>24</v>
      </c>
      <c r="M133" s="152">
        <f t="shared" si="27"/>
        <v>40.26</v>
      </c>
      <c r="N133" s="153">
        <f t="shared" si="28"/>
        <v>1.68</v>
      </c>
      <c r="O133" s="87"/>
      <c r="P133" s="87"/>
      <c r="Q133" s="87"/>
      <c r="R133" s="87"/>
      <c r="S133" s="87"/>
      <c r="T133" s="87"/>
      <c r="U133" s="87"/>
      <c r="V133" s="87"/>
      <c r="W133" s="87"/>
      <c r="X133" s="87"/>
      <c r="Y133" s="87"/>
      <c r="Z133" s="87"/>
    </row>
    <row r="134" ht="24" spans="1:26">
      <c r="A134" s="96">
        <v>18</v>
      </c>
      <c r="B134" s="106" t="s">
        <v>366</v>
      </c>
      <c r="C134" s="99" t="s">
        <v>209</v>
      </c>
      <c r="D134" s="98">
        <v>1</v>
      </c>
      <c r="E134" s="22">
        <v>4622.85</v>
      </c>
      <c r="F134" s="26">
        <v>4843.9</v>
      </c>
      <c r="G134" s="23">
        <v>4429.23</v>
      </c>
      <c r="H134" s="23" t="s">
        <v>108</v>
      </c>
      <c r="I134" s="23" t="s">
        <v>108</v>
      </c>
      <c r="J134" s="125">
        <f t="shared" si="29"/>
        <v>4631.99</v>
      </c>
      <c r="K134" s="118">
        <f t="shared" si="25"/>
        <v>4631.99</v>
      </c>
      <c r="L134" s="151">
        <v>60</v>
      </c>
      <c r="M134" s="152">
        <f t="shared" si="27"/>
        <v>3705.59</v>
      </c>
      <c r="N134" s="153">
        <f t="shared" si="28"/>
        <v>61.76</v>
      </c>
      <c r="O134" s="87"/>
      <c r="P134" s="87"/>
      <c r="Q134" s="87"/>
      <c r="R134" s="87"/>
      <c r="S134" s="87"/>
      <c r="T134" s="87"/>
      <c r="U134" s="87"/>
      <c r="V134" s="87"/>
      <c r="W134" s="87"/>
      <c r="X134" s="87"/>
      <c r="Y134" s="87"/>
      <c r="Z134" s="87"/>
    </row>
    <row r="135" ht="24" spans="1:26">
      <c r="A135" s="100">
        <v>19</v>
      </c>
      <c r="B135" s="106" t="s">
        <v>367</v>
      </c>
      <c r="C135" s="97" t="s">
        <v>209</v>
      </c>
      <c r="D135" s="98">
        <v>1</v>
      </c>
      <c r="E135" s="22">
        <v>798.21</v>
      </c>
      <c r="F135" s="23">
        <v>690</v>
      </c>
      <c r="G135" s="23">
        <v>995.09</v>
      </c>
      <c r="H135" s="23" t="s">
        <v>108</v>
      </c>
      <c r="I135" s="23" t="s">
        <v>108</v>
      </c>
      <c r="J135" s="125">
        <f t="shared" si="29"/>
        <v>827.77</v>
      </c>
      <c r="K135" s="118">
        <f t="shared" si="25"/>
        <v>827.77</v>
      </c>
      <c r="L135" s="151">
        <v>60</v>
      </c>
      <c r="M135" s="152">
        <f t="shared" si="27"/>
        <v>662.22</v>
      </c>
      <c r="N135" s="153">
        <f t="shared" si="28"/>
        <v>11.04</v>
      </c>
      <c r="O135" s="87"/>
      <c r="P135" s="87"/>
      <c r="Q135" s="87"/>
      <c r="R135" s="87"/>
      <c r="S135" s="87"/>
      <c r="T135" s="87"/>
      <c r="U135" s="87"/>
      <c r="V135" s="87"/>
      <c r="W135" s="87"/>
      <c r="X135" s="87"/>
      <c r="Y135" s="87"/>
      <c r="Z135" s="87"/>
    </row>
    <row r="136" ht="24" spans="1:26">
      <c r="A136" s="96">
        <v>20</v>
      </c>
      <c r="B136" s="19" t="s">
        <v>368</v>
      </c>
      <c r="C136" s="97" t="s">
        <v>209</v>
      </c>
      <c r="D136" s="98">
        <v>1</v>
      </c>
      <c r="E136" s="22">
        <v>12.5</v>
      </c>
      <c r="F136" s="23">
        <v>17</v>
      </c>
      <c r="G136" s="29">
        <v>15.5</v>
      </c>
      <c r="H136" s="29" t="s">
        <v>108</v>
      </c>
      <c r="I136" s="23" t="s">
        <v>108</v>
      </c>
      <c r="J136" s="125">
        <f t="shared" si="29"/>
        <v>15</v>
      </c>
      <c r="K136" s="118">
        <f t="shared" si="25"/>
        <v>15</v>
      </c>
      <c r="L136" s="151">
        <v>60</v>
      </c>
      <c r="M136" s="152">
        <f t="shared" si="27"/>
        <v>12</v>
      </c>
      <c r="N136" s="153">
        <f t="shared" si="28"/>
        <v>0.2</v>
      </c>
      <c r="O136" s="87"/>
      <c r="P136" s="87"/>
      <c r="Q136" s="87"/>
      <c r="R136" s="87"/>
      <c r="S136" s="87"/>
      <c r="T136" s="87"/>
      <c r="U136" s="87"/>
      <c r="V136" s="87"/>
      <c r="W136" s="87"/>
      <c r="X136" s="87"/>
      <c r="Y136" s="87"/>
      <c r="Z136" s="87"/>
    </row>
    <row r="137" spans="1:26">
      <c r="A137" s="96">
        <v>21</v>
      </c>
      <c r="B137" s="106" t="s">
        <v>369</v>
      </c>
      <c r="C137" s="99" t="s">
        <v>209</v>
      </c>
      <c r="D137" s="98">
        <v>1</v>
      </c>
      <c r="E137" s="22">
        <v>72</v>
      </c>
      <c r="F137" s="26">
        <v>60</v>
      </c>
      <c r="G137" s="23">
        <v>83</v>
      </c>
      <c r="H137" s="23">
        <v>84.89</v>
      </c>
      <c r="I137" s="23" t="s">
        <v>108</v>
      </c>
      <c r="J137" s="125">
        <f t="shared" si="29"/>
        <v>74.97</v>
      </c>
      <c r="K137" s="118">
        <f t="shared" si="25"/>
        <v>74.97</v>
      </c>
      <c r="L137" s="151">
        <v>60</v>
      </c>
      <c r="M137" s="152">
        <f t="shared" si="27"/>
        <v>59.98</v>
      </c>
      <c r="N137" s="153">
        <f t="shared" si="28"/>
        <v>1</v>
      </c>
      <c r="O137" s="87"/>
      <c r="P137" s="87"/>
      <c r="Q137" s="87"/>
      <c r="R137" s="87"/>
      <c r="S137" s="87"/>
      <c r="T137" s="87"/>
      <c r="U137" s="87"/>
      <c r="V137" s="87"/>
      <c r="W137" s="87"/>
      <c r="X137" s="87"/>
      <c r="Y137" s="87"/>
      <c r="Z137" s="87"/>
    </row>
    <row r="138" spans="1:26">
      <c r="A138" s="100">
        <v>22</v>
      </c>
      <c r="B138" s="106" t="s">
        <v>370</v>
      </c>
      <c r="C138" s="97" t="s">
        <v>209</v>
      </c>
      <c r="D138" s="98">
        <v>30</v>
      </c>
      <c r="E138" s="22">
        <v>18.99</v>
      </c>
      <c r="F138" s="23">
        <v>19.95</v>
      </c>
      <c r="G138" s="23">
        <v>21.42</v>
      </c>
      <c r="H138" s="23" t="s">
        <v>108</v>
      </c>
      <c r="I138" s="23" t="s">
        <v>108</v>
      </c>
      <c r="J138" s="125">
        <f t="shared" si="29"/>
        <v>20.12</v>
      </c>
      <c r="K138" s="118">
        <f t="shared" si="25"/>
        <v>603.6</v>
      </c>
      <c r="L138" s="151">
        <v>60</v>
      </c>
      <c r="M138" s="152">
        <f t="shared" si="27"/>
        <v>482.88</v>
      </c>
      <c r="N138" s="153">
        <f t="shared" si="28"/>
        <v>8.05</v>
      </c>
      <c r="O138" s="87"/>
      <c r="P138" s="87"/>
      <c r="Q138" s="87"/>
      <c r="R138" s="87"/>
      <c r="S138" s="87"/>
      <c r="T138" s="87"/>
      <c r="U138" s="87"/>
      <c r="V138" s="87"/>
      <c r="W138" s="87"/>
      <c r="X138" s="87"/>
      <c r="Y138" s="87"/>
      <c r="Z138" s="87"/>
    </row>
    <row r="139" ht="24" spans="1:26">
      <c r="A139" s="96">
        <v>23</v>
      </c>
      <c r="B139" s="19" t="s">
        <v>371</v>
      </c>
      <c r="C139" s="97" t="s">
        <v>209</v>
      </c>
      <c r="D139" s="98">
        <v>3</v>
      </c>
      <c r="E139" s="22">
        <v>1214.6</v>
      </c>
      <c r="F139" s="23">
        <v>861</v>
      </c>
      <c r="G139" s="29">
        <v>873.62</v>
      </c>
      <c r="H139" s="29" t="s">
        <v>108</v>
      </c>
      <c r="I139" s="23" t="s">
        <v>108</v>
      </c>
      <c r="J139" s="125">
        <f t="shared" si="29"/>
        <v>983.07</v>
      </c>
      <c r="K139" s="118">
        <f t="shared" si="25"/>
        <v>2949.21</v>
      </c>
      <c r="L139" s="151">
        <v>60</v>
      </c>
      <c r="M139" s="152">
        <f t="shared" si="27"/>
        <v>2359.37</v>
      </c>
      <c r="N139" s="153">
        <f t="shared" si="28"/>
        <v>39.32</v>
      </c>
      <c r="O139" s="87"/>
      <c r="P139" s="87"/>
      <c r="Q139" s="87"/>
      <c r="R139" s="87"/>
      <c r="S139" s="87"/>
      <c r="T139" s="87"/>
      <c r="U139" s="87"/>
      <c r="V139" s="87"/>
      <c r="W139" s="87"/>
      <c r="X139" s="87"/>
      <c r="Y139" s="87"/>
      <c r="Z139" s="87"/>
    </row>
    <row r="140" ht="24" spans="1:26">
      <c r="A140" s="96">
        <v>24</v>
      </c>
      <c r="B140" s="106" t="s">
        <v>326</v>
      </c>
      <c r="C140" s="99" t="s">
        <v>209</v>
      </c>
      <c r="D140" s="98">
        <v>1</v>
      </c>
      <c r="E140" s="22">
        <v>291.67</v>
      </c>
      <c r="F140" s="26">
        <v>269.72</v>
      </c>
      <c r="G140" s="23">
        <v>391.8</v>
      </c>
      <c r="H140" s="23" t="s">
        <v>108</v>
      </c>
      <c r="I140" s="23" t="s">
        <v>108</v>
      </c>
      <c r="J140" s="125">
        <f t="shared" si="29"/>
        <v>317.73</v>
      </c>
      <c r="K140" s="118">
        <f t="shared" si="25"/>
        <v>317.73</v>
      </c>
      <c r="L140" s="151">
        <v>60</v>
      </c>
      <c r="M140" s="152">
        <f t="shared" si="27"/>
        <v>254.18</v>
      </c>
      <c r="N140" s="153">
        <f t="shared" si="28"/>
        <v>4.24</v>
      </c>
      <c r="O140" s="87"/>
      <c r="P140" s="87"/>
      <c r="Q140" s="87"/>
      <c r="R140" s="87"/>
      <c r="S140" s="87"/>
      <c r="T140" s="87"/>
      <c r="U140" s="87"/>
      <c r="V140" s="87"/>
      <c r="W140" s="87"/>
      <c r="X140" s="87"/>
      <c r="Y140" s="87"/>
      <c r="Z140" s="87"/>
    </row>
    <row r="141" spans="1:26">
      <c r="A141" s="107"/>
      <c r="B141" s="154" t="s">
        <v>227</v>
      </c>
      <c r="C141" s="155"/>
      <c r="D141" s="155"/>
      <c r="E141" s="155"/>
      <c r="F141" s="155"/>
      <c r="G141" s="155"/>
      <c r="H141" s="155"/>
      <c r="I141" s="155"/>
      <c r="J141" s="158"/>
      <c r="K141" s="122">
        <f>SUM(K117:K140)</f>
        <v>13306.24</v>
      </c>
      <c r="L141" s="107"/>
      <c r="M141" s="107"/>
      <c r="N141" s="159">
        <f>SUM(N117:N140)</f>
        <v>189.35</v>
      </c>
      <c r="O141" s="87"/>
      <c r="P141" s="87"/>
      <c r="Q141" s="87"/>
      <c r="R141" s="87"/>
      <c r="S141" s="87"/>
      <c r="T141" s="87"/>
      <c r="U141" s="87"/>
      <c r="V141" s="87"/>
      <c r="W141" s="87"/>
      <c r="X141" s="87"/>
      <c r="Y141" s="87"/>
      <c r="Z141" s="87"/>
    </row>
    <row r="142" spans="1:26">
      <c r="A142" s="156" t="s">
        <v>300</v>
      </c>
      <c r="B142" s="156"/>
      <c r="C142" s="156"/>
      <c r="D142" s="156"/>
      <c r="E142" s="156"/>
      <c r="F142" s="156"/>
      <c r="G142" s="156"/>
      <c r="H142" s="156"/>
      <c r="I142" s="156"/>
      <c r="J142" s="156"/>
      <c r="K142" s="156"/>
      <c r="L142" s="156"/>
      <c r="M142" s="156"/>
      <c r="N142" s="157">
        <v>17</v>
      </c>
      <c r="O142" s="87"/>
      <c r="P142" s="87"/>
      <c r="Q142" s="87"/>
      <c r="R142" s="87"/>
      <c r="S142" s="87"/>
      <c r="T142" s="87"/>
      <c r="U142" s="87"/>
      <c r="V142" s="87"/>
      <c r="W142" s="87"/>
      <c r="X142" s="87"/>
      <c r="Y142" s="87"/>
      <c r="Z142" s="87"/>
    </row>
    <row r="143" spans="1:26">
      <c r="A143" s="157" t="s">
        <v>302</v>
      </c>
      <c r="B143" s="157"/>
      <c r="C143" s="157"/>
      <c r="D143" s="157"/>
      <c r="E143" s="157"/>
      <c r="F143" s="157"/>
      <c r="G143" s="157"/>
      <c r="H143" s="157"/>
      <c r="I143" s="157"/>
      <c r="J143" s="157"/>
      <c r="K143" s="157"/>
      <c r="L143" s="157"/>
      <c r="M143" s="157"/>
      <c r="N143" s="160">
        <f>N141/N142</f>
        <v>11.1382352941176</v>
      </c>
      <c r="O143" s="87"/>
      <c r="P143" s="87"/>
      <c r="Q143" s="87"/>
      <c r="R143" s="87"/>
      <c r="S143" s="87"/>
      <c r="T143" s="87"/>
      <c r="U143" s="87"/>
      <c r="V143" s="87"/>
      <c r="W143" s="87"/>
      <c r="X143" s="87"/>
      <c r="Y143" s="87"/>
      <c r="Z143" s="87"/>
    </row>
    <row r="144" spans="12:26">
      <c r="L144" s="161"/>
      <c r="M144" s="161"/>
      <c r="O144" s="87"/>
      <c r="P144" s="87"/>
      <c r="Q144" s="87"/>
      <c r="R144" s="87"/>
      <c r="S144" s="87"/>
      <c r="T144" s="87"/>
      <c r="U144" s="87"/>
      <c r="V144" s="87"/>
      <c r="W144" s="87"/>
      <c r="X144" s="87"/>
      <c r="Y144" s="87"/>
      <c r="Z144" s="87"/>
    </row>
    <row r="145" ht="15" spans="15:26">
      <c r="O145" s="88"/>
      <c r="P145" s="88"/>
      <c r="Q145" s="88"/>
      <c r="R145" s="88"/>
      <c r="S145" s="88"/>
      <c r="T145" s="88"/>
      <c r="U145" s="88"/>
      <c r="V145" s="88"/>
      <c r="W145" s="88"/>
      <c r="X145" s="88"/>
      <c r="Y145" s="88"/>
      <c r="Z145" s="88"/>
    </row>
    <row r="146" ht="15" spans="15:26">
      <c r="O146" s="88"/>
      <c r="P146" s="88"/>
      <c r="Q146" s="88"/>
      <c r="R146" s="88"/>
      <c r="S146" s="88"/>
      <c r="T146" s="88"/>
      <c r="U146" s="88"/>
      <c r="V146" s="88"/>
      <c r="W146" s="88"/>
      <c r="X146" s="88"/>
      <c r="Y146" s="88"/>
      <c r="Z146" s="88"/>
    </row>
    <row r="147" ht="15" spans="11:26">
      <c r="K147" s="162"/>
      <c r="O147" s="88"/>
      <c r="P147" s="88"/>
      <c r="Q147" s="88"/>
      <c r="R147" s="88"/>
      <c r="S147" s="88"/>
      <c r="T147" s="88"/>
      <c r="U147" s="88"/>
      <c r="V147" s="88"/>
      <c r="W147" s="88"/>
      <c r="X147" s="88"/>
      <c r="Y147" s="88"/>
      <c r="Z147" s="88"/>
    </row>
    <row r="148" ht="24.95" customHeight="1" spans="11:11">
      <c r="K148" s="162"/>
    </row>
    <row r="150" ht="36" customHeight="1"/>
    <row r="152" ht="30" customHeight="1"/>
    <row r="154" ht="33" customHeight="1"/>
    <row r="156" ht="32.1" customHeight="1"/>
    <row r="158" ht="12.95" customHeight="1"/>
    <row r="160" ht="24" customHeight="1"/>
  </sheetData>
  <mergeCells count="49">
    <mergeCell ref="A1:N1"/>
    <mergeCell ref="A3:N3"/>
    <mergeCell ref="Q3:Y3"/>
    <mergeCell ref="A5:N5"/>
    <mergeCell ref="Q5:Y5"/>
    <mergeCell ref="A6:N6"/>
    <mergeCell ref="Q8:X8"/>
    <mergeCell ref="Q9:X9"/>
    <mergeCell ref="B14:M14"/>
    <mergeCell ref="A15:M15"/>
    <mergeCell ref="A16:M16"/>
    <mergeCell ref="A17:M17"/>
    <mergeCell ref="A19:N19"/>
    <mergeCell ref="A20:N20"/>
    <mergeCell ref="B32:M32"/>
    <mergeCell ref="A33:M33"/>
    <mergeCell ref="A34:M34"/>
    <mergeCell ref="A35:M35"/>
    <mergeCell ref="A37:N37"/>
    <mergeCell ref="A38:N38"/>
    <mergeCell ref="B50:M50"/>
    <mergeCell ref="A51:M51"/>
    <mergeCell ref="A52:M52"/>
    <mergeCell ref="A53:M53"/>
    <mergeCell ref="A55:K55"/>
    <mergeCell ref="A56:N56"/>
    <mergeCell ref="A57:N57"/>
    <mergeCell ref="A68:M68"/>
    <mergeCell ref="A69:M69"/>
    <mergeCell ref="A70:M70"/>
    <mergeCell ref="A71:M71"/>
    <mergeCell ref="A74:N74"/>
    <mergeCell ref="A75:N75"/>
    <mergeCell ref="B87:M87"/>
    <mergeCell ref="A88:M88"/>
    <mergeCell ref="A89:M89"/>
    <mergeCell ref="A90:M90"/>
    <mergeCell ref="A92:N92"/>
    <mergeCell ref="A93:N93"/>
    <mergeCell ref="A107:M107"/>
    <mergeCell ref="A108:M108"/>
    <mergeCell ref="A109:M109"/>
    <mergeCell ref="A110:M110"/>
    <mergeCell ref="A113:N113"/>
    <mergeCell ref="A114:N114"/>
    <mergeCell ref="A115:N115"/>
    <mergeCell ref="B141:J141"/>
    <mergeCell ref="A142:M142"/>
    <mergeCell ref="A143:M143"/>
  </mergeCells>
  <pageMargins left="0.75" right="0.75" top="1" bottom="1" header="0.5" footer="0.5"/>
  <pageSetup paperSize="9" scale="47" orientation="portrait"/>
  <headerFooter/>
  <rowBreaks count="2" manualBreakCount="2">
    <brk id="72" max="16383" man="1"/>
    <brk id="145" max="16383" man="1"/>
  </rowBreaks>
  <colBreaks count="1" manualBreakCount="1">
    <brk id="15" max="1048575" man="1"/>
  </col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82"/>
  <sheetViews>
    <sheetView view="pageBreakPreview" zoomScale="75" zoomScaleNormal="75" topLeftCell="A65" workbookViewId="0">
      <selection activeCell="B65" sqref="B65"/>
    </sheetView>
  </sheetViews>
  <sheetFormatPr defaultColWidth="9.14285714285714" defaultRowHeight="12"/>
  <cols>
    <col min="1" max="1" width="9.14285714285714" style="2"/>
    <col min="2" max="2" width="36.5714285714286" style="2" customWidth="1"/>
    <col min="3" max="4" width="9.14285714285714" style="2"/>
    <col min="5" max="9" width="9.14285714285714" style="2" hidden="1" customWidth="1"/>
    <col min="10" max="10" width="15.1428571428571" style="2"/>
    <col min="11" max="11" width="27.2857142857143" style="2" customWidth="1"/>
    <col min="12" max="12" width="9.14285714285714" style="2"/>
    <col min="13" max="13" width="12.2857142857143" style="2"/>
    <col min="14" max="14" width="13.5714285714286" style="2" customWidth="1"/>
    <col min="15" max="16" width="9.14285714285714" style="2"/>
    <col min="17" max="17" width="9.85714285714286" style="2" customWidth="1"/>
    <col min="18" max="18" width="15.4285714285714" style="2" customWidth="1"/>
    <col min="19" max="19" width="6" style="2" customWidth="1"/>
    <col min="20" max="20" width="6.28571428571429" style="2" customWidth="1"/>
    <col min="21" max="21" width="16.2857142857143" style="2" customWidth="1"/>
    <col min="22" max="22" width="14.4285714285714" style="2"/>
    <col min="23" max="23" width="29.1428571428571" style="2" customWidth="1"/>
    <col min="24" max="24" width="27.7142857142857" style="2" customWidth="1"/>
    <col min="25" max="25" width="15" style="2" customWidth="1"/>
    <col min="26" max="16384" width="9.14285714285714" style="2"/>
  </cols>
  <sheetData>
    <row r="1" s="1" customFormat="1" ht="15" spans="1:17">
      <c r="A1" s="3" t="s">
        <v>286</v>
      </c>
      <c r="B1" s="4"/>
      <c r="C1" s="4"/>
      <c r="D1" s="4"/>
      <c r="E1" s="4"/>
      <c r="F1" s="4"/>
      <c r="G1" s="4"/>
      <c r="H1" s="4"/>
      <c r="I1" s="4"/>
      <c r="J1" s="4"/>
      <c r="K1" s="4"/>
      <c r="L1" s="4"/>
      <c r="M1" s="4"/>
      <c r="N1" s="4"/>
      <c r="O1" s="43"/>
      <c r="P1" s="43"/>
      <c r="Q1" s="43"/>
    </row>
    <row r="2" s="1" customFormat="1" ht="14.25" spans="12:17">
      <c r="L2" s="43"/>
      <c r="M2" s="43"/>
      <c r="N2" s="43"/>
      <c r="O2" s="43"/>
      <c r="P2" s="43"/>
      <c r="Q2" s="43"/>
    </row>
    <row r="3" s="1" customFormat="1" ht="15" spans="1:25">
      <c r="A3" s="5" t="s">
        <v>287</v>
      </c>
      <c r="B3" s="6"/>
      <c r="C3" s="6"/>
      <c r="D3" s="6"/>
      <c r="E3" s="6"/>
      <c r="F3" s="6"/>
      <c r="G3" s="6"/>
      <c r="H3" s="6"/>
      <c r="I3" s="6"/>
      <c r="J3" s="6"/>
      <c r="K3" s="6"/>
      <c r="L3" s="6"/>
      <c r="M3" s="6"/>
      <c r="N3" s="6"/>
      <c r="O3" s="43"/>
      <c r="P3" s="43"/>
      <c r="Q3" s="5" t="s">
        <v>288</v>
      </c>
      <c r="R3" s="6"/>
      <c r="S3" s="6"/>
      <c r="T3" s="6"/>
      <c r="U3" s="6"/>
      <c r="V3" s="6"/>
      <c r="W3" s="6"/>
      <c r="X3" s="6"/>
      <c r="Y3" s="6"/>
    </row>
    <row r="4" ht="15" spans="1:16">
      <c r="A4" s="7"/>
      <c r="B4" s="8"/>
      <c r="C4" s="9"/>
      <c r="D4" s="10"/>
      <c r="E4" s="11"/>
      <c r="F4" s="12"/>
      <c r="G4" s="12"/>
      <c r="H4" s="12"/>
      <c r="I4" s="12"/>
      <c r="J4" s="44"/>
      <c r="K4" s="45"/>
      <c r="O4"/>
      <c r="P4"/>
    </row>
    <row r="5" ht="15" spans="1:25">
      <c r="A5" s="13" t="s">
        <v>372</v>
      </c>
      <c r="B5" s="13"/>
      <c r="C5" s="13"/>
      <c r="D5" s="13"/>
      <c r="E5" s="13"/>
      <c r="F5" s="13"/>
      <c r="G5" s="13"/>
      <c r="H5" s="13"/>
      <c r="I5" s="13"/>
      <c r="J5" s="13"/>
      <c r="K5" s="13"/>
      <c r="L5" s="13"/>
      <c r="M5" s="13"/>
      <c r="N5" s="13"/>
      <c r="O5"/>
      <c r="P5"/>
      <c r="Q5" s="14" t="s">
        <v>373</v>
      </c>
      <c r="R5" s="14"/>
      <c r="S5" s="14"/>
      <c r="T5" s="14"/>
      <c r="U5" s="14"/>
      <c r="V5" s="14"/>
      <c r="W5" s="14"/>
      <c r="X5" s="14"/>
      <c r="Y5" s="14"/>
    </row>
    <row r="6" ht="36" spans="1:25">
      <c r="A6" s="14" t="s">
        <v>291</v>
      </c>
      <c r="B6" s="14"/>
      <c r="C6" s="14"/>
      <c r="D6" s="14"/>
      <c r="E6" s="14"/>
      <c r="F6" s="14"/>
      <c r="G6" s="14"/>
      <c r="H6" s="14"/>
      <c r="I6" s="14"/>
      <c r="J6" s="14"/>
      <c r="K6" s="14"/>
      <c r="L6" s="14"/>
      <c r="M6" s="14"/>
      <c r="N6" s="14"/>
      <c r="O6"/>
      <c r="P6"/>
      <c r="Q6" s="31" t="s">
        <v>3</v>
      </c>
      <c r="R6" s="14" t="s">
        <v>208</v>
      </c>
      <c r="S6" s="14" t="s">
        <v>209</v>
      </c>
      <c r="T6" s="31" t="s">
        <v>210</v>
      </c>
      <c r="U6" s="14" t="s">
        <v>292</v>
      </c>
      <c r="V6" s="62" t="s">
        <v>293</v>
      </c>
      <c r="W6" s="62" t="s">
        <v>294</v>
      </c>
      <c r="X6" s="62" t="s">
        <v>295</v>
      </c>
      <c r="Y6" s="62" t="s">
        <v>296</v>
      </c>
    </row>
    <row r="7" ht="27" customHeight="1" spans="1:25">
      <c r="A7" s="15" t="s">
        <v>3</v>
      </c>
      <c r="B7" s="16" t="s">
        <v>208</v>
      </c>
      <c r="C7" s="16" t="s">
        <v>209</v>
      </c>
      <c r="D7" s="15" t="s">
        <v>210</v>
      </c>
      <c r="E7" s="17" t="s">
        <v>211</v>
      </c>
      <c r="F7" s="17" t="s">
        <v>212</v>
      </c>
      <c r="G7" s="17" t="s">
        <v>213</v>
      </c>
      <c r="H7" s="17" t="s">
        <v>214</v>
      </c>
      <c r="I7" s="17" t="s">
        <v>215</v>
      </c>
      <c r="J7" s="16" t="s">
        <v>292</v>
      </c>
      <c r="K7" s="46" t="s">
        <v>297</v>
      </c>
      <c r="L7" s="46" t="s">
        <v>294</v>
      </c>
      <c r="M7" s="46" t="s">
        <v>295</v>
      </c>
      <c r="N7" s="46" t="s">
        <v>296</v>
      </c>
      <c r="O7"/>
      <c r="P7"/>
      <c r="Q7" s="18">
        <v>1</v>
      </c>
      <c r="R7" s="64" t="s">
        <v>298</v>
      </c>
      <c r="S7" s="25" t="s">
        <v>209</v>
      </c>
      <c r="T7" s="21">
        <v>1</v>
      </c>
      <c r="U7" s="65">
        <v>1308.37</v>
      </c>
      <c r="V7" s="48">
        <f>U7*T7</f>
        <v>1308.37</v>
      </c>
      <c r="W7" s="66">
        <v>60</v>
      </c>
      <c r="X7" s="67">
        <f>ROUND(V7*0.8,2)</f>
        <v>1046.7</v>
      </c>
      <c r="Y7" s="71">
        <f>ROUND(X7/W7,2)</f>
        <v>17.45</v>
      </c>
    </row>
    <row r="8" ht="24" spans="1:25">
      <c r="A8" s="18">
        <v>1</v>
      </c>
      <c r="B8" s="19" t="s">
        <v>312</v>
      </c>
      <c r="C8" s="20" t="s">
        <v>209</v>
      </c>
      <c r="D8" s="21">
        <v>1</v>
      </c>
      <c r="E8" s="22">
        <v>33</v>
      </c>
      <c r="F8" s="23">
        <v>35</v>
      </c>
      <c r="G8" s="23">
        <v>27.6</v>
      </c>
      <c r="H8" s="23">
        <v>29.1</v>
      </c>
      <c r="I8" s="23" t="s">
        <v>108</v>
      </c>
      <c r="J8" s="47">
        <f t="shared" ref="J8:J10" si="0">ROUND((AVERAGE(E8:I8)),2)</f>
        <v>31.18</v>
      </c>
      <c r="K8" s="48">
        <f>J8*D8</f>
        <v>31.18</v>
      </c>
      <c r="L8" s="49">
        <v>24</v>
      </c>
      <c r="M8" s="50">
        <f>ROUND(K8*0.8,2)</f>
        <v>24.94</v>
      </c>
      <c r="N8" s="48">
        <f>ROUND(M8/L8,2)</f>
        <v>1.04</v>
      </c>
      <c r="O8"/>
      <c r="P8"/>
      <c r="Q8" s="68" t="s">
        <v>374</v>
      </c>
      <c r="R8" s="69"/>
      <c r="S8" s="69"/>
      <c r="T8" s="69"/>
      <c r="U8" s="69"/>
      <c r="V8" s="69"/>
      <c r="W8" s="69"/>
      <c r="X8" s="70"/>
      <c r="Y8" s="66">
        <v>25</v>
      </c>
    </row>
    <row r="9" ht="15" customHeight="1" spans="1:25">
      <c r="A9" s="18">
        <v>2</v>
      </c>
      <c r="B9" s="24" t="s">
        <v>313</v>
      </c>
      <c r="C9" s="25" t="s">
        <v>209</v>
      </c>
      <c r="D9" s="21">
        <v>1</v>
      </c>
      <c r="E9" s="22">
        <v>16.9</v>
      </c>
      <c r="F9" s="26">
        <v>19</v>
      </c>
      <c r="G9" s="23">
        <v>20</v>
      </c>
      <c r="H9" s="23">
        <v>18</v>
      </c>
      <c r="I9" s="23" t="s">
        <v>108</v>
      </c>
      <c r="J9" s="47">
        <f t="shared" si="0"/>
        <v>18.48</v>
      </c>
      <c r="K9" s="48">
        <f t="shared" ref="K9:K17" si="1">J9*D9</f>
        <v>18.48</v>
      </c>
      <c r="L9" s="49">
        <v>24</v>
      </c>
      <c r="M9" s="50">
        <f>ROUND(K9*0.8,2)</f>
        <v>14.78</v>
      </c>
      <c r="N9" s="48">
        <f>ROUND(M9/L9,2)</f>
        <v>0.62</v>
      </c>
      <c r="O9"/>
      <c r="P9"/>
      <c r="Q9" s="68" t="s">
        <v>302</v>
      </c>
      <c r="R9" s="69"/>
      <c r="S9" s="69"/>
      <c r="T9" s="69"/>
      <c r="U9" s="69"/>
      <c r="V9" s="69"/>
      <c r="W9" s="69"/>
      <c r="X9" s="70"/>
      <c r="Y9" s="72">
        <f>ROUND(Y7/Y8,2)</f>
        <v>0.7</v>
      </c>
    </row>
    <row r="10" ht="26.1" customHeight="1" spans="1:25">
      <c r="A10" s="27">
        <v>3</v>
      </c>
      <c r="B10" s="19" t="s">
        <v>314</v>
      </c>
      <c r="C10" s="20" t="s">
        <v>209</v>
      </c>
      <c r="D10" s="21">
        <v>1</v>
      </c>
      <c r="E10" s="28">
        <v>800</v>
      </c>
      <c r="F10" s="29">
        <v>974.02</v>
      </c>
      <c r="G10" s="29">
        <v>822.5</v>
      </c>
      <c r="H10" s="23" t="s">
        <v>108</v>
      </c>
      <c r="I10" s="23" t="s">
        <v>108</v>
      </c>
      <c r="J10" s="47">
        <f t="shared" si="0"/>
        <v>865.51</v>
      </c>
      <c r="K10" s="48">
        <f t="shared" si="1"/>
        <v>865.51</v>
      </c>
      <c r="L10" s="49">
        <v>60</v>
      </c>
      <c r="M10" s="50">
        <f t="shared" ref="M10:M17" si="2">ROUND(K10*0.8,2)</f>
        <v>692.41</v>
      </c>
      <c r="N10" s="48">
        <f t="shared" ref="N10:N17" si="3">ROUND(M10/L10,2)</f>
        <v>11.54</v>
      </c>
      <c r="O10"/>
      <c r="P10"/>
      <c r="Q10"/>
      <c r="R10"/>
      <c r="S10"/>
      <c r="T10"/>
      <c r="U10"/>
      <c r="V10"/>
      <c r="W10"/>
      <c r="X10"/>
      <c r="Y10"/>
    </row>
    <row r="11" ht="17.1" customHeight="1" spans="1:25">
      <c r="A11" s="18">
        <v>4</v>
      </c>
      <c r="B11" s="30" t="s">
        <v>315</v>
      </c>
      <c r="C11" s="20" t="s">
        <v>209</v>
      </c>
      <c r="D11" s="21">
        <v>1</v>
      </c>
      <c r="E11" s="23">
        <v>32</v>
      </c>
      <c r="F11" s="23">
        <v>28.45</v>
      </c>
      <c r="G11" s="23">
        <v>30</v>
      </c>
      <c r="H11" s="23" t="s">
        <v>108</v>
      </c>
      <c r="I11" s="23" t="s">
        <v>108</v>
      </c>
      <c r="J11" s="47">
        <f t="shared" ref="J11:J17" si="4">ROUND((AVERAGE(E11:I11)),2)</f>
        <v>30.15</v>
      </c>
      <c r="K11" s="48">
        <f t="shared" si="1"/>
        <v>30.15</v>
      </c>
      <c r="L11" s="49">
        <v>24</v>
      </c>
      <c r="M11" s="50">
        <f t="shared" si="2"/>
        <v>24.12</v>
      </c>
      <c r="N11" s="48">
        <f t="shared" si="3"/>
        <v>1.01</v>
      </c>
      <c r="O11"/>
      <c r="P11"/>
      <c r="Q11"/>
      <c r="R11"/>
      <c r="S11"/>
      <c r="T11"/>
      <c r="U11"/>
      <c r="V11"/>
      <c r="W11"/>
      <c r="X11"/>
      <c r="Y11"/>
    </row>
    <row r="12" ht="15" spans="1:25">
      <c r="A12" s="18">
        <v>5</v>
      </c>
      <c r="B12" s="30" t="s">
        <v>316</v>
      </c>
      <c r="C12" s="20" t="s">
        <v>209</v>
      </c>
      <c r="D12" s="21">
        <v>1</v>
      </c>
      <c r="E12" s="23">
        <v>34.98</v>
      </c>
      <c r="F12" s="23">
        <v>35</v>
      </c>
      <c r="G12" s="23">
        <v>29.97</v>
      </c>
      <c r="H12" s="23">
        <v>22.57</v>
      </c>
      <c r="I12" s="23" t="s">
        <v>108</v>
      </c>
      <c r="J12" s="47">
        <f t="shared" si="4"/>
        <v>30.63</v>
      </c>
      <c r="K12" s="48">
        <f t="shared" si="1"/>
        <v>30.63</v>
      </c>
      <c r="L12" s="49">
        <v>24</v>
      </c>
      <c r="M12" s="50">
        <f t="shared" si="2"/>
        <v>24.5</v>
      </c>
      <c r="N12" s="48">
        <f t="shared" si="3"/>
        <v>1.02</v>
      </c>
      <c r="O12"/>
      <c r="P12"/>
      <c r="Q12"/>
      <c r="R12"/>
      <c r="S12"/>
      <c r="T12"/>
      <c r="U12"/>
      <c r="V12"/>
      <c r="W12"/>
      <c r="X12"/>
      <c r="Y12"/>
    </row>
    <row r="13" ht="24" customHeight="1" spans="1:25">
      <c r="A13" s="18">
        <v>6</v>
      </c>
      <c r="B13" s="30" t="s">
        <v>317</v>
      </c>
      <c r="C13" s="20" t="s">
        <v>209</v>
      </c>
      <c r="D13" s="21">
        <v>1</v>
      </c>
      <c r="E13" s="23">
        <v>17</v>
      </c>
      <c r="F13" s="23">
        <v>15.8</v>
      </c>
      <c r="G13" s="23">
        <v>20</v>
      </c>
      <c r="H13" s="23">
        <v>17</v>
      </c>
      <c r="I13" s="23" t="s">
        <v>108</v>
      </c>
      <c r="J13" s="47">
        <f t="shared" si="4"/>
        <v>17.45</v>
      </c>
      <c r="K13" s="48">
        <f t="shared" si="1"/>
        <v>17.45</v>
      </c>
      <c r="L13" s="49">
        <v>24</v>
      </c>
      <c r="M13" s="50">
        <f t="shared" si="2"/>
        <v>13.96</v>
      </c>
      <c r="N13" s="48">
        <f t="shared" si="3"/>
        <v>0.58</v>
      </c>
      <c r="O13"/>
      <c r="P13"/>
      <c r="Q13"/>
      <c r="R13"/>
      <c r="S13"/>
      <c r="T13"/>
      <c r="U13"/>
      <c r="V13"/>
      <c r="W13"/>
      <c r="X13"/>
      <c r="Y13"/>
    </row>
    <row r="14" ht="24" spans="1:25">
      <c r="A14" s="18">
        <v>7</v>
      </c>
      <c r="B14" s="30" t="s">
        <v>318</v>
      </c>
      <c r="C14" s="20" t="s">
        <v>209</v>
      </c>
      <c r="D14" s="21">
        <v>1</v>
      </c>
      <c r="E14" s="23">
        <v>47.46</v>
      </c>
      <c r="F14" s="23">
        <v>49.9</v>
      </c>
      <c r="G14" s="23">
        <v>36.1</v>
      </c>
      <c r="H14" s="23" t="s">
        <v>108</v>
      </c>
      <c r="I14" s="23" t="s">
        <v>108</v>
      </c>
      <c r="J14" s="47">
        <f t="shared" si="4"/>
        <v>44.49</v>
      </c>
      <c r="K14" s="48">
        <f t="shared" si="1"/>
        <v>44.49</v>
      </c>
      <c r="L14" s="49">
        <v>24</v>
      </c>
      <c r="M14" s="50">
        <f t="shared" si="2"/>
        <v>35.59</v>
      </c>
      <c r="N14" s="48">
        <f t="shared" si="3"/>
        <v>1.48</v>
      </c>
      <c r="O14"/>
      <c r="P14"/>
      <c r="Q14"/>
      <c r="R14"/>
      <c r="S14"/>
      <c r="T14"/>
      <c r="U14"/>
      <c r="V14"/>
      <c r="W14"/>
      <c r="X14"/>
      <c r="Y14"/>
    </row>
    <row r="15" ht="15" spans="1:25">
      <c r="A15" s="18">
        <v>8</v>
      </c>
      <c r="B15" s="30" t="s">
        <v>319</v>
      </c>
      <c r="C15" s="20" t="s">
        <v>209</v>
      </c>
      <c r="D15" s="21">
        <v>1</v>
      </c>
      <c r="E15" s="23">
        <v>275.96</v>
      </c>
      <c r="F15" s="23">
        <v>260.76</v>
      </c>
      <c r="G15" s="23">
        <v>264</v>
      </c>
      <c r="H15" s="23" t="s">
        <v>108</v>
      </c>
      <c r="I15" s="23" t="s">
        <v>108</v>
      </c>
      <c r="J15" s="47">
        <f t="shared" si="4"/>
        <v>266.91</v>
      </c>
      <c r="K15" s="48">
        <f t="shared" si="1"/>
        <v>266.91</v>
      </c>
      <c r="L15" s="49">
        <v>60</v>
      </c>
      <c r="M15" s="50">
        <f t="shared" si="2"/>
        <v>213.53</v>
      </c>
      <c r="N15" s="48">
        <f t="shared" si="3"/>
        <v>3.56</v>
      </c>
      <c r="O15"/>
      <c r="P15"/>
      <c r="Q15"/>
      <c r="R15"/>
      <c r="S15"/>
      <c r="T15"/>
      <c r="U15"/>
      <c r="V15"/>
      <c r="W15"/>
      <c r="X15"/>
      <c r="Y15"/>
    </row>
    <row r="16" ht="24" spans="1:25">
      <c r="A16" s="18">
        <v>9</v>
      </c>
      <c r="B16" s="30" t="s">
        <v>320</v>
      </c>
      <c r="C16" s="20" t="s">
        <v>209</v>
      </c>
      <c r="D16" s="21">
        <v>1</v>
      </c>
      <c r="E16" s="23">
        <v>85.96</v>
      </c>
      <c r="F16" s="23">
        <v>78.99</v>
      </c>
      <c r="G16" s="23">
        <v>65.55</v>
      </c>
      <c r="H16" s="23" t="s">
        <v>108</v>
      </c>
      <c r="I16" s="23" t="s">
        <v>108</v>
      </c>
      <c r="J16" s="47">
        <f t="shared" si="4"/>
        <v>76.83</v>
      </c>
      <c r="K16" s="48">
        <f t="shared" si="1"/>
        <v>76.83</v>
      </c>
      <c r="L16" s="49">
        <v>24</v>
      </c>
      <c r="M16" s="50">
        <f t="shared" si="2"/>
        <v>61.46</v>
      </c>
      <c r="N16" s="48">
        <f t="shared" si="3"/>
        <v>2.56</v>
      </c>
      <c r="O16"/>
      <c r="P16"/>
      <c r="Q16"/>
      <c r="R16"/>
      <c r="S16"/>
      <c r="T16"/>
      <c r="U16"/>
      <c r="V16"/>
      <c r="W16"/>
      <c r="X16"/>
      <c r="Y16"/>
    </row>
    <row r="17" ht="24" spans="1:25">
      <c r="A17" s="18">
        <v>10</v>
      </c>
      <c r="B17" s="30" t="s">
        <v>306</v>
      </c>
      <c r="C17" s="20" t="s">
        <v>209</v>
      </c>
      <c r="D17" s="21">
        <v>1</v>
      </c>
      <c r="E17" s="23">
        <v>96</v>
      </c>
      <c r="F17" s="23">
        <v>90</v>
      </c>
      <c r="G17" s="23">
        <v>85</v>
      </c>
      <c r="H17" s="23" t="s">
        <v>108</v>
      </c>
      <c r="I17" s="23" t="s">
        <v>108</v>
      </c>
      <c r="J17" s="47">
        <f t="shared" si="4"/>
        <v>90.33</v>
      </c>
      <c r="K17" s="48">
        <f t="shared" si="1"/>
        <v>90.33</v>
      </c>
      <c r="L17" s="49">
        <v>24</v>
      </c>
      <c r="M17" s="50">
        <f t="shared" si="2"/>
        <v>72.26</v>
      </c>
      <c r="N17" s="48">
        <f t="shared" si="3"/>
        <v>3.01</v>
      </c>
      <c r="O17"/>
      <c r="P17"/>
      <c r="Q17"/>
      <c r="R17"/>
      <c r="S17"/>
      <c r="T17"/>
      <c r="U17"/>
      <c r="V17"/>
      <c r="W17"/>
      <c r="X17"/>
      <c r="Y17"/>
    </row>
    <row r="18" spans="1:14">
      <c r="A18" s="31"/>
      <c r="B18" s="31" t="s">
        <v>307</v>
      </c>
      <c r="C18" s="31"/>
      <c r="D18" s="31"/>
      <c r="E18" s="31"/>
      <c r="F18" s="31"/>
      <c r="G18" s="31"/>
      <c r="H18" s="31"/>
      <c r="I18" s="31"/>
      <c r="J18" s="31"/>
      <c r="K18" s="31"/>
      <c r="L18" s="31"/>
      <c r="M18" s="31"/>
      <c r="N18" s="51">
        <f>SUM(N8:N17)</f>
        <v>26.42</v>
      </c>
    </row>
    <row r="19" spans="1:14">
      <c r="A19" s="32" t="s">
        <v>335</v>
      </c>
      <c r="B19" s="32"/>
      <c r="C19" s="32"/>
      <c r="D19" s="32"/>
      <c r="E19" s="32"/>
      <c r="F19" s="32"/>
      <c r="G19" s="32"/>
      <c r="H19" s="32"/>
      <c r="I19" s="32"/>
      <c r="J19" s="32"/>
      <c r="K19" s="32"/>
      <c r="L19" s="32"/>
      <c r="M19" s="32"/>
      <c r="N19" s="52">
        <f>Y9</f>
        <v>0.7</v>
      </c>
    </row>
    <row r="20" spans="1:14">
      <c r="A20" s="32" t="s">
        <v>336</v>
      </c>
      <c r="B20" s="32"/>
      <c r="C20" s="32"/>
      <c r="D20" s="32"/>
      <c r="E20" s="32"/>
      <c r="F20" s="32"/>
      <c r="G20" s="32"/>
      <c r="H20" s="32"/>
      <c r="I20" s="32"/>
      <c r="J20" s="32"/>
      <c r="K20" s="32"/>
      <c r="L20" s="32"/>
      <c r="M20" s="32"/>
      <c r="N20" s="52">
        <f>N80</f>
        <v>26.995</v>
      </c>
    </row>
    <row r="21" spans="1:14">
      <c r="A21" s="33" t="s">
        <v>310</v>
      </c>
      <c r="B21" s="33"/>
      <c r="C21" s="33"/>
      <c r="D21" s="33"/>
      <c r="E21" s="33"/>
      <c r="F21" s="33"/>
      <c r="G21" s="33"/>
      <c r="H21" s="33"/>
      <c r="I21" s="33"/>
      <c r="J21" s="33"/>
      <c r="K21" s="33"/>
      <c r="L21" s="33"/>
      <c r="M21" s="33"/>
      <c r="N21" s="53">
        <f>SUM(N18:N20)</f>
        <v>54.115</v>
      </c>
    </row>
    <row r="22" ht="23.1" customHeight="1" spans="1:11">
      <c r="A22" s="34"/>
      <c r="B22" s="34"/>
      <c r="C22" s="34"/>
      <c r="D22" s="34"/>
      <c r="E22" s="34"/>
      <c r="F22" s="34"/>
      <c r="G22" s="34"/>
      <c r="H22" s="34"/>
      <c r="I22" s="34"/>
      <c r="J22" s="34"/>
      <c r="K22" s="54"/>
    </row>
    <row r="23" spans="1:14">
      <c r="A23" s="14" t="s">
        <v>375</v>
      </c>
      <c r="B23" s="14"/>
      <c r="C23" s="14"/>
      <c r="D23" s="14"/>
      <c r="E23" s="14"/>
      <c r="F23" s="14"/>
      <c r="G23" s="14"/>
      <c r="H23" s="14"/>
      <c r="I23" s="14"/>
      <c r="J23" s="14"/>
      <c r="K23" s="14"/>
      <c r="L23" s="14"/>
      <c r="M23" s="14"/>
      <c r="N23" s="14"/>
    </row>
    <row r="24" ht="23.1" customHeight="1" spans="1:14">
      <c r="A24" s="14" t="s">
        <v>291</v>
      </c>
      <c r="B24" s="14"/>
      <c r="C24" s="14"/>
      <c r="D24" s="14"/>
      <c r="E24" s="14"/>
      <c r="F24" s="14"/>
      <c r="G24" s="14"/>
      <c r="H24" s="14"/>
      <c r="I24" s="14"/>
      <c r="J24" s="14"/>
      <c r="K24" s="14"/>
      <c r="L24" s="14"/>
      <c r="M24" s="14"/>
      <c r="N24" s="14"/>
    </row>
    <row r="25" ht="36" spans="1:14">
      <c r="A25" s="15" t="s">
        <v>3</v>
      </c>
      <c r="B25" s="16" t="s">
        <v>208</v>
      </c>
      <c r="C25" s="16" t="s">
        <v>209</v>
      </c>
      <c r="D25" s="15" t="s">
        <v>210</v>
      </c>
      <c r="E25" s="17" t="s">
        <v>211</v>
      </c>
      <c r="F25" s="17" t="s">
        <v>212</v>
      </c>
      <c r="G25" s="17" t="s">
        <v>213</v>
      </c>
      <c r="H25" s="17" t="s">
        <v>214</v>
      </c>
      <c r="I25" s="17" t="s">
        <v>215</v>
      </c>
      <c r="J25" s="16" t="s">
        <v>292</v>
      </c>
      <c r="K25" s="46" t="s">
        <v>297</v>
      </c>
      <c r="L25" s="46" t="s">
        <v>294</v>
      </c>
      <c r="M25" s="46" t="s">
        <v>295</v>
      </c>
      <c r="N25" s="46" t="s">
        <v>296</v>
      </c>
    </row>
    <row r="26" ht="14.1" customHeight="1" spans="1:14">
      <c r="A26" s="18">
        <v>1</v>
      </c>
      <c r="B26" s="19" t="s">
        <v>322</v>
      </c>
      <c r="C26" s="20" t="s">
        <v>209</v>
      </c>
      <c r="D26" s="21">
        <v>1</v>
      </c>
      <c r="E26" s="22">
        <v>38.9</v>
      </c>
      <c r="F26" s="23">
        <v>42</v>
      </c>
      <c r="G26" s="23">
        <v>39.41</v>
      </c>
      <c r="H26" s="23">
        <v>37.5</v>
      </c>
      <c r="I26" s="23" t="s">
        <v>108</v>
      </c>
      <c r="J26" s="47">
        <f t="shared" ref="J26:J35" si="5">ROUND((AVERAGE(E26:I26)),2)</f>
        <v>39.45</v>
      </c>
      <c r="K26" s="48">
        <f t="shared" ref="K26:K35" si="6">J26*D26</f>
        <v>39.45</v>
      </c>
      <c r="L26" s="49">
        <v>24</v>
      </c>
      <c r="M26" s="50">
        <f>ROUND(K26*0.8,2)</f>
        <v>31.56</v>
      </c>
      <c r="N26" s="48">
        <f t="shared" ref="N26:N35" si="7">ROUND(M26/L26,2)</f>
        <v>1.32</v>
      </c>
    </row>
    <row r="27" ht="24" spans="1:14">
      <c r="A27" s="18">
        <v>2</v>
      </c>
      <c r="B27" s="24" t="s">
        <v>323</v>
      </c>
      <c r="C27" s="25" t="s">
        <v>209</v>
      </c>
      <c r="D27" s="21">
        <v>1</v>
      </c>
      <c r="E27" s="22">
        <v>29.98</v>
      </c>
      <c r="F27" s="22">
        <v>25</v>
      </c>
      <c r="G27" s="23">
        <v>23</v>
      </c>
      <c r="H27" s="23">
        <v>23.9</v>
      </c>
      <c r="I27" s="23" t="s">
        <v>108</v>
      </c>
      <c r="J27" s="47">
        <f t="shared" si="5"/>
        <v>25.47</v>
      </c>
      <c r="K27" s="48">
        <f t="shared" si="6"/>
        <v>25.47</v>
      </c>
      <c r="L27" s="49">
        <v>24</v>
      </c>
      <c r="M27" s="50">
        <f t="shared" ref="M27:M35" si="8">ROUND(K27*0.8,2)</f>
        <v>20.38</v>
      </c>
      <c r="N27" s="48">
        <f t="shared" si="7"/>
        <v>0.85</v>
      </c>
    </row>
    <row r="28" ht="32.1" customHeight="1" spans="1:14">
      <c r="A28" s="27">
        <v>3</v>
      </c>
      <c r="B28" s="24" t="s">
        <v>313</v>
      </c>
      <c r="C28" s="20" t="s">
        <v>209</v>
      </c>
      <c r="D28" s="21">
        <v>1</v>
      </c>
      <c r="E28" s="22">
        <v>16.9</v>
      </c>
      <c r="F28" s="22">
        <v>19</v>
      </c>
      <c r="G28" s="23">
        <v>20</v>
      </c>
      <c r="H28" s="23">
        <v>18</v>
      </c>
      <c r="I28" s="23" t="s">
        <v>108</v>
      </c>
      <c r="J28" s="47">
        <f t="shared" si="5"/>
        <v>18.48</v>
      </c>
      <c r="K28" s="48">
        <f t="shared" si="6"/>
        <v>18.48</v>
      </c>
      <c r="L28" s="49">
        <v>24</v>
      </c>
      <c r="M28" s="50">
        <f t="shared" si="8"/>
        <v>14.78</v>
      </c>
      <c r="N28" s="48">
        <f t="shared" si="7"/>
        <v>0.62</v>
      </c>
    </row>
    <row r="29" ht="23.1" customHeight="1" spans="1:14">
      <c r="A29" s="18">
        <v>4</v>
      </c>
      <c r="B29" s="30" t="s">
        <v>324</v>
      </c>
      <c r="C29" s="20" t="s">
        <v>209</v>
      </c>
      <c r="D29" s="21">
        <v>1</v>
      </c>
      <c r="E29" s="23">
        <v>56.99</v>
      </c>
      <c r="F29" s="23">
        <v>89.5</v>
      </c>
      <c r="G29" s="23">
        <v>79.99</v>
      </c>
      <c r="H29" s="23" t="s">
        <v>108</v>
      </c>
      <c r="I29" s="23" t="s">
        <v>108</v>
      </c>
      <c r="J29" s="47">
        <f t="shared" si="5"/>
        <v>75.49</v>
      </c>
      <c r="K29" s="48">
        <f t="shared" si="6"/>
        <v>75.49</v>
      </c>
      <c r="L29" s="49">
        <v>24</v>
      </c>
      <c r="M29" s="50">
        <f t="shared" si="8"/>
        <v>60.39</v>
      </c>
      <c r="N29" s="48">
        <f t="shared" si="7"/>
        <v>2.52</v>
      </c>
    </row>
    <row r="30" spans="1:14">
      <c r="A30" s="18">
        <v>5</v>
      </c>
      <c r="B30" s="30" t="s">
        <v>325</v>
      </c>
      <c r="C30" s="20" t="s">
        <v>209</v>
      </c>
      <c r="D30" s="21">
        <v>1</v>
      </c>
      <c r="E30" s="23">
        <v>54.62</v>
      </c>
      <c r="F30" s="23">
        <v>57.32</v>
      </c>
      <c r="G30" s="23">
        <v>58</v>
      </c>
      <c r="H30" s="23">
        <v>51</v>
      </c>
      <c r="I30" s="23" t="s">
        <v>108</v>
      </c>
      <c r="J30" s="47">
        <f t="shared" si="5"/>
        <v>55.24</v>
      </c>
      <c r="K30" s="48">
        <f t="shared" si="6"/>
        <v>55.24</v>
      </c>
      <c r="L30" s="49">
        <v>24</v>
      </c>
      <c r="M30" s="50">
        <f t="shared" si="8"/>
        <v>44.19</v>
      </c>
      <c r="N30" s="48">
        <f t="shared" si="7"/>
        <v>1.84</v>
      </c>
    </row>
    <row r="31" ht="24" spans="1:14">
      <c r="A31" s="27">
        <v>6</v>
      </c>
      <c r="B31" s="30" t="s">
        <v>326</v>
      </c>
      <c r="C31" s="20" t="s">
        <v>209</v>
      </c>
      <c r="D31" s="21">
        <v>1</v>
      </c>
      <c r="E31" s="29">
        <v>291.67</v>
      </c>
      <c r="F31" s="29">
        <v>269.72</v>
      </c>
      <c r="G31" s="29">
        <v>391.8</v>
      </c>
      <c r="H31" s="23" t="s">
        <v>108</v>
      </c>
      <c r="I31" s="23" t="s">
        <v>108</v>
      </c>
      <c r="J31" s="47">
        <f t="shared" si="5"/>
        <v>317.73</v>
      </c>
      <c r="K31" s="48">
        <f t="shared" si="6"/>
        <v>317.73</v>
      </c>
      <c r="L31" s="49">
        <v>24</v>
      </c>
      <c r="M31" s="50">
        <f t="shared" si="8"/>
        <v>254.18</v>
      </c>
      <c r="N31" s="48">
        <f t="shared" si="7"/>
        <v>10.59</v>
      </c>
    </row>
    <row r="32" spans="1:14">
      <c r="A32" s="18">
        <v>7</v>
      </c>
      <c r="B32" s="30" t="s">
        <v>327</v>
      </c>
      <c r="C32" s="20" t="s">
        <v>209</v>
      </c>
      <c r="D32" s="21">
        <v>1</v>
      </c>
      <c r="E32" s="23">
        <v>33</v>
      </c>
      <c r="F32" s="23">
        <v>35</v>
      </c>
      <c r="G32" s="23">
        <v>27.6</v>
      </c>
      <c r="H32" s="23">
        <v>29.1</v>
      </c>
      <c r="I32" s="23" t="s">
        <v>108</v>
      </c>
      <c r="J32" s="47">
        <f t="shared" si="5"/>
        <v>31.18</v>
      </c>
      <c r="K32" s="48">
        <f t="shared" si="6"/>
        <v>31.18</v>
      </c>
      <c r="L32" s="49">
        <v>24</v>
      </c>
      <c r="M32" s="50">
        <f t="shared" si="8"/>
        <v>24.94</v>
      </c>
      <c r="N32" s="48">
        <f t="shared" si="7"/>
        <v>1.04</v>
      </c>
    </row>
    <row r="33" ht="24" spans="1:14">
      <c r="A33" s="27">
        <v>8</v>
      </c>
      <c r="B33" s="30" t="s">
        <v>328</v>
      </c>
      <c r="C33" s="20" t="s">
        <v>209</v>
      </c>
      <c r="D33" s="21">
        <v>1</v>
      </c>
      <c r="E33" s="23">
        <v>45</v>
      </c>
      <c r="F33" s="23">
        <v>52</v>
      </c>
      <c r="G33" s="23">
        <v>54.9</v>
      </c>
      <c r="H33" s="23">
        <v>34.8</v>
      </c>
      <c r="I33" s="23" t="s">
        <v>108</v>
      </c>
      <c r="J33" s="47">
        <f t="shared" si="5"/>
        <v>46.68</v>
      </c>
      <c r="K33" s="48">
        <f t="shared" si="6"/>
        <v>46.68</v>
      </c>
      <c r="L33" s="49">
        <v>24</v>
      </c>
      <c r="M33" s="50">
        <f t="shared" si="8"/>
        <v>37.34</v>
      </c>
      <c r="N33" s="48">
        <f t="shared" si="7"/>
        <v>1.56</v>
      </c>
    </row>
    <row r="34" ht="24" spans="1:14">
      <c r="A34" s="18">
        <v>9</v>
      </c>
      <c r="B34" s="30" t="s">
        <v>306</v>
      </c>
      <c r="C34" s="20" t="s">
        <v>209</v>
      </c>
      <c r="D34" s="21">
        <v>1</v>
      </c>
      <c r="E34" s="23">
        <v>96</v>
      </c>
      <c r="F34" s="23">
        <v>90</v>
      </c>
      <c r="G34" s="23">
        <v>85</v>
      </c>
      <c r="H34" s="23" t="s">
        <v>108</v>
      </c>
      <c r="I34" s="23" t="s">
        <v>108</v>
      </c>
      <c r="J34" s="47">
        <f t="shared" si="5"/>
        <v>90.33</v>
      </c>
      <c r="K34" s="48">
        <f t="shared" si="6"/>
        <v>90.33</v>
      </c>
      <c r="L34" s="49">
        <v>24</v>
      </c>
      <c r="M34" s="50">
        <f t="shared" si="8"/>
        <v>72.26</v>
      </c>
      <c r="N34" s="48">
        <f t="shared" si="7"/>
        <v>3.01</v>
      </c>
    </row>
    <row r="35" ht="24" spans="1:14">
      <c r="A35" s="27">
        <v>10</v>
      </c>
      <c r="B35" s="35" t="s">
        <v>320</v>
      </c>
      <c r="C35" s="36" t="s">
        <v>209</v>
      </c>
      <c r="D35" s="37">
        <v>1</v>
      </c>
      <c r="E35" s="38">
        <v>85.96</v>
      </c>
      <c r="F35" s="38">
        <v>78.99</v>
      </c>
      <c r="G35" s="38">
        <v>65.55</v>
      </c>
      <c r="H35" s="38" t="s">
        <v>108</v>
      </c>
      <c r="I35" s="38" t="s">
        <v>108</v>
      </c>
      <c r="J35" s="55">
        <f t="shared" si="5"/>
        <v>76.83</v>
      </c>
      <c r="K35" s="56">
        <f t="shared" si="6"/>
        <v>76.83</v>
      </c>
      <c r="L35" s="57">
        <v>24</v>
      </c>
      <c r="M35" s="58">
        <f t="shared" si="8"/>
        <v>61.46</v>
      </c>
      <c r="N35" s="48">
        <f t="shared" si="7"/>
        <v>2.56</v>
      </c>
    </row>
    <row r="36" spans="1:14">
      <c r="A36" s="31"/>
      <c r="B36" s="31" t="s">
        <v>307</v>
      </c>
      <c r="C36" s="31"/>
      <c r="D36" s="31"/>
      <c r="E36" s="31"/>
      <c r="F36" s="31"/>
      <c r="G36" s="31"/>
      <c r="H36" s="31"/>
      <c r="I36" s="31"/>
      <c r="J36" s="31"/>
      <c r="K36" s="31"/>
      <c r="L36" s="31"/>
      <c r="M36" s="31"/>
      <c r="N36" s="59">
        <f>SUM(N26:N35)</f>
        <v>25.91</v>
      </c>
    </row>
    <row r="37" ht="15" customHeight="1" spans="1:14">
      <c r="A37" s="39" t="s">
        <v>335</v>
      </c>
      <c r="B37" s="40"/>
      <c r="C37" s="40"/>
      <c r="D37" s="40"/>
      <c r="E37" s="40"/>
      <c r="F37" s="40"/>
      <c r="G37" s="40"/>
      <c r="H37" s="40"/>
      <c r="I37" s="40"/>
      <c r="J37" s="40"/>
      <c r="K37" s="40"/>
      <c r="L37" s="40"/>
      <c r="M37" s="60"/>
      <c r="N37" s="52">
        <f>Y9</f>
        <v>0.7</v>
      </c>
    </row>
    <row r="38" ht="14.1" customHeight="1" spans="1:14">
      <c r="A38" s="41" t="s">
        <v>336</v>
      </c>
      <c r="B38" s="10"/>
      <c r="C38" s="10"/>
      <c r="D38" s="10"/>
      <c r="E38" s="10"/>
      <c r="F38" s="10"/>
      <c r="G38" s="10"/>
      <c r="H38" s="10"/>
      <c r="I38" s="10"/>
      <c r="J38" s="10"/>
      <c r="K38" s="10"/>
      <c r="L38" s="10"/>
      <c r="M38" s="10"/>
      <c r="N38" s="52">
        <f>N80</f>
        <v>26.995</v>
      </c>
    </row>
    <row r="39" spans="1:14">
      <c r="A39" s="33" t="s">
        <v>329</v>
      </c>
      <c r="B39" s="33"/>
      <c r="C39" s="33"/>
      <c r="D39" s="33"/>
      <c r="E39" s="33"/>
      <c r="F39" s="33"/>
      <c r="G39" s="33"/>
      <c r="H39" s="33"/>
      <c r="I39" s="33"/>
      <c r="J39" s="33"/>
      <c r="K39" s="33"/>
      <c r="L39" s="33"/>
      <c r="M39" s="33"/>
      <c r="N39" s="53">
        <f>SUM(N36:N38)</f>
        <v>53.605</v>
      </c>
    </row>
    <row r="40" ht="24" customHeight="1" spans="1:11">
      <c r="A40"/>
      <c r="B40"/>
      <c r="C40"/>
      <c r="D40"/>
      <c r="E40"/>
      <c r="F40"/>
      <c r="G40"/>
      <c r="H40"/>
      <c r="I40"/>
      <c r="J40"/>
      <c r="K40"/>
    </row>
    <row r="41" spans="1:11">
      <c r="A41" s="34"/>
      <c r="B41" s="34"/>
      <c r="C41" s="34"/>
      <c r="D41" s="34"/>
      <c r="E41" s="34"/>
      <c r="F41" s="34"/>
      <c r="G41" s="34"/>
      <c r="H41" s="34"/>
      <c r="I41" s="34"/>
      <c r="J41" s="34"/>
      <c r="K41" s="34"/>
    </row>
    <row r="42" ht="24" customHeight="1" spans="1:14">
      <c r="A42" s="14" t="s">
        <v>376</v>
      </c>
      <c r="B42" s="14"/>
      <c r="C42" s="14"/>
      <c r="D42" s="14"/>
      <c r="E42" s="14"/>
      <c r="F42" s="14"/>
      <c r="G42" s="14"/>
      <c r="H42" s="14"/>
      <c r="I42" s="14"/>
      <c r="J42" s="14"/>
      <c r="K42" s="14"/>
      <c r="L42" s="14"/>
      <c r="M42" s="14"/>
      <c r="N42" s="14"/>
    </row>
    <row r="43" spans="1:14">
      <c r="A43" s="14" t="s">
        <v>291</v>
      </c>
      <c r="B43" s="14"/>
      <c r="C43" s="14"/>
      <c r="D43" s="14"/>
      <c r="E43" s="14"/>
      <c r="F43" s="14"/>
      <c r="G43" s="14"/>
      <c r="H43" s="14"/>
      <c r="I43" s="14"/>
      <c r="J43" s="14"/>
      <c r="K43" s="14"/>
      <c r="L43" s="14"/>
      <c r="M43" s="14"/>
      <c r="N43" s="14"/>
    </row>
    <row r="44" ht="23.1" customHeight="1" spans="1:14">
      <c r="A44" s="15" t="s">
        <v>3</v>
      </c>
      <c r="B44" s="16" t="s">
        <v>208</v>
      </c>
      <c r="C44" s="16" t="s">
        <v>209</v>
      </c>
      <c r="D44" s="15" t="s">
        <v>210</v>
      </c>
      <c r="E44" s="17" t="s">
        <v>211</v>
      </c>
      <c r="F44" s="17" t="s">
        <v>212</v>
      </c>
      <c r="G44" s="17" t="s">
        <v>213</v>
      </c>
      <c r="H44" s="17" t="s">
        <v>214</v>
      </c>
      <c r="I44" s="17" t="s">
        <v>215</v>
      </c>
      <c r="J44" s="16" t="s">
        <v>292</v>
      </c>
      <c r="K44" s="46" t="s">
        <v>297</v>
      </c>
      <c r="L44" s="46" t="s">
        <v>294</v>
      </c>
      <c r="M44" s="46" t="s">
        <v>295</v>
      </c>
      <c r="N44" s="46" t="s">
        <v>296</v>
      </c>
    </row>
    <row r="45" ht="24" spans="1:14">
      <c r="A45" s="18">
        <v>1</v>
      </c>
      <c r="B45" s="19" t="s">
        <v>331</v>
      </c>
      <c r="C45" s="20" t="s">
        <v>209</v>
      </c>
      <c r="D45" s="21">
        <v>1</v>
      </c>
      <c r="E45" s="22">
        <v>50.08</v>
      </c>
      <c r="F45" s="23">
        <v>41.01</v>
      </c>
      <c r="G45" s="23">
        <v>34.35</v>
      </c>
      <c r="H45" s="23">
        <v>32.5</v>
      </c>
      <c r="I45" s="23" t="s">
        <v>108</v>
      </c>
      <c r="J45" s="47">
        <f t="shared" ref="J45:J53" si="9">ROUND((AVERAGE(E45:I45)),2)</f>
        <v>39.49</v>
      </c>
      <c r="K45" s="48">
        <f t="shared" ref="K45:K53" si="10">J45*D45</f>
        <v>39.49</v>
      </c>
      <c r="L45" s="49">
        <v>24</v>
      </c>
      <c r="M45" s="50">
        <f>ROUND(K45*0.8,2)</f>
        <v>31.59</v>
      </c>
      <c r="N45" s="48">
        <f>ROUND(M45/L45,2)</f>
        <v>1.32</v>
      </c>
    </row>
    <row r="46" ht="24" customHeight="1" spans="1:14">
      <c r="A46" s="18">
        <v>2</v>
      </c>
      <c r="B46" s="24" t="s">
        <v>313</v>
      </c>
      <c r="C46" s="25" t="s">
        <v>209</v>
      </c>
      <c r="D46" s="21">
        <v>1</v>
      </c>
      <c r="E46" s="22">
        <v>16.9</v>
      </c>
      <c r="F46" s="22">
        <v>19</v>
      </c>
      <c r="G46" s="23">
        <v>20</v>
      </c>
      <c r="H46" s="23">
        <v>18</v>
      </c>
      <c r="I46" s="23" t="s">
        <v>108</v>
      </c>
      <c r="J46" s="47">
        <f t="shared" si="9"/>
        <v>18.48</v>
      </c>
      <c r="K46" s="48">
        <f t="shared" si="10"/>
        <v>18.48</v>
      </c>
      <c r="L46" s="49">
        <v>24</v>
      </c>
      <c r="M46" s="50">
        <f t="shared" ref="M46:M53" si="11">ROUND(K46*0.8,2)</f>
        <v>14.78</v>
      </c>
      <c r="N46" s="48">
        <f t="shared" ref="N46:N53" si="12">ROUND(M46/L46,2)</f>
        <v>0.62</v>
      </c>
    </row>
    <row r="47" spans="1:14">
      <c r="A47" s="27">
        <v>3</v>
      </c>
      <c r="B47" s="24" t="s">
        <v>332</v>
      </c>
      <c r="C47" s="20" t="s">
        <v>209</v>
      </c>
      <c r="D47" s="21">
        <v>1</v>
      </c>
      <c r="E47" s="28">
        <v>34.32</v>
      </c>
      <c r="F47" s="22">
        <v>25</v>
      </c>
      <c r="G47" s="42">
        <v>24</v>
      </c>
      <c r="H47" s="23" t="s">
        <v>108</v>
      </c>
      <c r="I47" s="23" t="s">
        <v>108</v>
      </c>
      <c r="J47" s="47">
        <f t="shared" si="9"/>
        <v>27.77</v>
      </c>
      <c r="K47" s="48">
        <f t="shared" si="10"/>
        <v>27.77</v>
      </c>
      <c r="L47" s="49">
        <v>24</v>
      </c>
      <c r="M47" s="50">
        <f t="shared" si="11"/>
        <v>22.22</v>
      </c>
      <c r="N47" s="48">
        <f t="shared" si="12"/>
        <v>0.93</v>
      </c>
    </row>
    <row r="48" spans="1:14">
      <c r="A48" s="18">
        <v>4</v>
      </c>
      <c r="B48" s="30" t="s">
        <v>333</v>
      </c>
      <c r="C48" s="20" t="s">
        <v>209</v>
      </c>
      <c r="D48" s="21">
        <v>1</v>
      </c>
      <c r="E48" s="23">
        <v>38.5</v>
      </c>
      <c r="F48" s="23">
        <v>40.99</v>
      </c>
      <c r="G48" s="23">
        <v>34.01</v>
      </c>
      <c r="H48" s="23">
        <v>35.5</v>
      </c>
      <c r="I48" s="23" t="s">
        <v>108</v>
      </c>
      <c r="J48" s="47">
        <f t="shared" si="9"/>
        <v>37.25</v>
      </c>
      <c r="K48" s="48">
        <f t="shared" si="10"/>
        <v>37.25</v>
      </c>
      <c r="L48" s="49">
        <v>24</v>
      </c>
      <c r="M48" s="50">
        <f t="shared" si="11"/>
        <v>29.8</v>
      </c>
      <c r="N48" s="48">
        <f t="shared" si="12"/>
        <v>1.24</v>
      </c>
    </row>
    <row r="49" spans="1:14">
      <c r="A49" s="18">
        <v>5</v>
      </c>
      <c r="B49" s="30" t="s">
        <v>334</v>
      </c>
      <c r="C49" s="20" t="s">
        <v>209</v>
      </c>
      <c r="D49" s="21">
        <v>1</v>
      </c>
      <c r="E49" s="23">
        <v>42</v>
      </c>
      <c r="F49" s="23">
        <v>39.86</v>
      </c>
      <c r="G49" s="23">
        <v>41</v>
      </c>
      <c r="H49" s="23">
        <v>40.5</v>
      </c>
      <c r="I49" s="23" t="s">
        <v>108</v>
      </c>
      <c r="J49" s="47">
        <f t="shared" si="9"/>
        <v>40.84</v>
      </c>
      <c r="K49" s="48">
        <f t="shared" si="10"/>
        <v>40.84</v>
      </c>
      <c r="L49" s="49">
        <v>24</v>
      </c>
      <c r="M49" s="50">
        <f t="shared" si="11"/>
        <v>32.67</v>
      </c>
      <c r="N49" s="48">
        <f t="shared" si="12"/>
        <v>1.36</v>
      </c>
    </row>
    <row r="50" spans="1:14">
      <c r="A50" s="27">
        <v>6</v>
      </c>
      <c r="B50" s="30" t="s">
        <v>327</v>
      </c>
      <c r="C50" s="20" t="s">
        <v>209</v>
      </c>
      <c r="D50" s="21">
        <v>1</v>
      </c>
      <c r="E50" s="23">
        <v>33</v>
      </c>
      <c r="F50" s="23">
        <v>35</v>
      </c>
      <c r="G50" s="23">
        <v>27.6</v>
      </c>
      <c r="H50" s="23">
        <v>29.1</v>
      </c>
      <c r="I50" s="23" t="s">
        <v>108</v>
      </c>
      <c r="J50" s="47">
        <f t="shared" si="9"/>
        <v>31.18</v>
      </c>
      <c r="K50" s="48">
        <f t="shared" si="10"/>
        <v>31.18</v>
      </c>
      <c r="L50" s="49">
        <v>24</v>
      </c>
      <c r="M50" s="50">
        <f t="shared" si="11"/>
        <v>24.94</v>
      </c>
      <c r="N50" s="48">
        <f t="shared" si="12"/>
        <v>1.04</v>
      </c>
    </row>
    <row r="51" ht="24" spans="1:14">
      <c r="A51" s="18">
        <v>7</v>
      </c>
      <c r="B51" s="30" t="s">
        <v>324</v>
      </c>
      <c r="C51" s="20" t="s">
        <v>209</v>
      </c>
      <c r="D51" s="21">
        <v>1</v>
      </c>
      <c r="E51" s="23">
        <v>56.99</v>
      </c>
      <c r="F51" s="23">
        <v>89.5</v>
      </c>
      <c r="G51" s="23">
        <v>79.99</v>
      </c>
      <c r="H51" s="23" t="s">
        <v>108</v>
      </c>
      <c r="I51" s="23" t="s">
        <v>108</v>
      </c>
      <c r="J51" s="47">
        <f t="shared" si="9"/>
        <v>75.49</v>
      </c>
      <c r="K51" s="48">
        <f t="shared" si="10"/>
        <v>75.49</v>
      </c>
      <c r="L51" s="49">
        <v>24</v>
      </c>
      <c r="M51" s="50">
        <f t="shared" si="11"/>
        <v>60.39</v>
      </c>
      <c r="N51" s="48">
        <f t="shared" si="12"/>
        <v>2.52</v>
      </c>
    </row>
    <row r="52" ht="24" spans="1:14">
      <c r="A52" s="27">
        <v>8</v>
      </c>
      <c r="B52" s="30" t="s">
        <v>320</v>
      </c>
      <c r="C52" s="20" t="s">
        <v>209</v>
      </c>
      <c r="D52" s="21">
        <v>1</v>
      </c>
      <c r="E52" s="23">
        <v>85.96</v>
      </c>
      <c r="F52" s="23">
        <v>78.99</v>
      </c>
      <c r="G52" s="23">
        <v>65.55</v>
      </c>
      <c r="H52" s="23" t="s">
        <v>108</v>
      </c>
      <c r="I52" s="23" t="s">
        <v>108</v>
      </c>
      <c r="J52" s="47">
        <f t="shared" si="9"/>
        <v>76.83</v>
      </c>
      <c r="K52" s="48">
        <f t="shared" si="10"/>
        <v>76.83</v>
      </c>
      <c r="L52" s="49">
        <v>24</v>
      </c>
      <c r="M52" s="50">
        <f t="shared" si="11"/>
        <v>61.46</v>
      </c>
      <c r="N52" s="48">
        <f t="shared" si="12"/>
        <v>2.56</v>
      </c>
    </row>
    <row r="53" ht="24" spans="1:24">
      <c r="A53" s="18">
        <v>9</v>
      </c>
      <c r="B53" s="30" t="s">
        <v>306</v>
      </c>
      <c r="C53" s="20" t="s">
        <v>209</v>
      </c>
      <c r="D53" s="21">
        <v>1</v>
      </c>
      <c r="E53" s="23">
        <v>96</v>
      </c>
      <c r="F53" s="23">
        <v>90</v>
      </c>
      <c r="G53" s="23">
        <v>85</v>
      </c>
      <c r="H53" s="23" t="s">
        <v>108</v>
      </c>
      <c r="I53" s="23" t="s">
        <v>108</v>
      </c>
      <c r="J53" s="47">
        <f t="shared" si="9"/>
        <v>90.33</v>
      </c>
      <c r="K53" s="48">
        <f t="shared" si="10"/>
        <v>90.33</v>
      </c>
      <c r="L53" s="49">
        <v>24</v>
      </c>
      <c r="M53" s="50">
        <f t="shared" si="11"/>
        <v>72.26</v>
      </c>
      <c r="N53" s="48">
        <f t="shared" si="12"/>
        <v>3.01</v>
      </c>
      <c r="O53" s="61"/>
      <c r="P53" s="61"/>
      <c r="Q53" s="61"/>
      <c r="R53" s="61"/>
      <c r="S53" s="61"/>
      <c r="T53" s="61"/>
      <c r="U53" s="61"/>
      <c r="V53" s="61"/>
      <c r="W53" s="61"/>
      <c r="X53" s="61"/>
    </row>
    <row r="54" spans="1:14">
      <c r="A54" s="31" t="s">
        <v>307</v>
      </c>
      <c r="B54" s="31"/>
      <c r="C54" s="31"/>
      <c r="D54" s="31"/>
      <c r="E54" s="31"/>
      <c r="F54" s="31"/>
      <c r="G54" s="31"/>
      <c r="H54" s="31"/>
      <c r="I54" s="31"/>
      <c r="J54" s="31"/>
      <c r="K54" s="31"/>
      <c r="L54" s="31"/>
      <c r="M54" s="31"/>
      <c r="N54" s="59">
        <f>SUM(N40:N53)</f>
        <v>14.6</v>
      </c>
    </row>
    <row r="55" spans="1:14">
      <c r="A55" s="32" t="s">
        <v>335</v>
      </c>
      <c r="B55" s="32"/>
      <c r="C55" s="32"/>
      <c r="D55" s="32"/>
      <c r="E55" s="32"/>
      <c r="F55" s="32"/>
      <c r="G55" s="32"/>
      <c r="H55" s="32"/>
      <c r="I55" s="32"/>
      <c r="J55" s="32"/>
      <c r="K55" s="32"/>
      <c r="L55" s="32"/>
      <c r="M55" s="32"/>
      <c r="N55" s="52">
        <f>Y9</f>
        <v>0.7</v>
      </c>
    </row>
    <row r="56" spans="1:14">
      <c r="A56" s="32" t="s">
        <v>336</v>
      </c>
      <c r="B56" s="32"/>
      <c r="C56" s="32"/>
      <c r="D56" s="32"/>
      <c r="E56" s="32"/>
      <c r="F56" s="32"/>
      <c r="G56" s="32"/>
      <c r="H56" s="32"/>
      <c r="I56" s="32"/>
      <c r="J56" s="32"/>
      <c r="K56" s="32"/>
      <c r="L56" s="32"/>
      <c r="M56" s="32"/>
      <c r="N56" s="52">
        <f>N80</f>
        <v>26.995</v>
      </c>
    </row>
    <row r="57" spans="1:14">
      <c r="A57" s="33" t="s">
        <v>329</v>
      </c>
      <c r="B57" s="33"/>
      <c r="C57" s="33"/>
      <c r="D57" s="33"/>
      <c r="E57" s="33"/>
      <c r="F57" s="33"/>
      <c r="G57" s="33"/>
      <c r="H57" s="33"/>
      <c r="I57" s="33"/>
      <c r="J57" s="33"/>
      <c r="K57" s="33"/>
      <c r="L57" s="33"/>
      <c r="M57" s="33"/>
      <c r="N57" s="53">
        <f>SUM(N54:N56)</f>
        <v>42.295</v>
      </c>
    </row>
    <row r="58" ht="15" spans="1:11">
      <c r="A58"/>
      <c r="B58"/>
      <c r="C58"/>
      <c r="D58"/>
      <c r="E58"/>
      <c r="F58"/>
      <c r="G58"/>
      <c r="H58"/>
      <c r="I58"/>
      <c r="J58"/>
      <c r="K58"/>
    </row>
    <row r="59" ht="15" spans="1:14">
      <c r="A59" s="5" t="s">
        <v>347</v>
      </c>
      <c r="B59" s="6"/>
      <c r="C59" s="6"/>
      <c r="D59" s="6"/>
      <c r="E59" s="6"/>
      <c r="F59" s="6"/>
      <c r="G59" s="6"/>
      <c r="H59" s="6"/>
      <c r="I59" s="6"/>
      <c r="J59" s="6"/>
      <c r="K59" s="6"/>
      <c r="L59" s="6"/>
      <c r="M59" s="6"/>
      <c r="N59" s="6"/>
    </row>
    <row r="60" ht="14.25" spans="1:13">
      <c r="A60" s="1"/>
      <c r="B60" s="1"/>
      <c r="C60" s="1"/>
      <c r="D60" s="1"/>
      <c r="E60" s="1"/>
      <c r="F60" s="1"/>
      <c r="G60" s="1"/>
      <c r="H60" s="1"/>
      <c r="I60" s="1"/>
      <c r="J60" s="1"/>
      <c r="K60" s="1"/>
      <c r="L60" s="61"/>
      <c r="M60" s="61"/>
    </row>
    <row r="61" ht="15" spans="1:15">
      <c r="A61" s="14" t="s">
        <v>377</v>
      </c>
      <c r="B61" s="14"/>
      <c r="C61" s="14"/>
      <c r="D61" s="14"/>
      <c r="E61" s="14"/>
      <c r="F61" s="14"/>
      <c r="G61" s="14"/>
      <c r="H61" s="14"/>
      <c r="I61" s="14"/>
      <c r="J61" s="14"/>
      <c r="K61" s="14"/>
      <c r="L61" s="14"/>
      <c r="M61" s="14"/>
      <c r="N61" s="14"/>
      <c r="O61"/>
    </row>
    <row r="62" ht="15" spans="1:15">
      <c r="A62" s="14" t="s">
        <v>349</v>
      </c>
      <c r="B62" s="14"/>
      <c r="C62" s="14"/>
      <c r="D62" s="14"/>
      <c r="E62" s="14"/>
      <c r="F62" s="14"/>
      <c r="G62" s="14"/>
      <c r="H62" s="14"/>
      <c r="I62" s="14"/>
      <c r="J62" s="14"/>
      <c r="K62" s="14"/>
      <c r="L62" s="14"/>
      <c r="M62" s="14"/>
      <c r="N62" s="14"/>
      <c r="O62"/>
    </row>
    <row r="63" ht="39.95" customHeight="1" spans="1:15">
      <c r="A63" s="15" t="s">
        <v>3</v>
      </c>
      <c r="B63" s="16" t="s">
        <v>208</v>
      </c>
      <c r="C63" s="16" t="s">
        <v>209</v>
      </c>
      <c r="D63" s="15" t="s">
        <v>210</v>
      </c>
      <c r="E63" s="17" t="s">
        <v>211</v>
      </c>
      <c r="F63" s="17" t="s">
        <v>212</v>
      </c>
      <c r="G63" s="17" t="s">
        <v>213</v>
      </c>
      <c r="H63" s="17" t="s">
        <v>214</v>
      </c>
      <c r="I63" s="17" t="s">
        <v>215</v>
      </c>
      <c r="J63" s="14" t="s">
        <v>292</v>
      </c>
      <c r="K63" s="62" t="s">
        <v>297</v>
      </c>
      <c r="L63" s="63" t="s">
        <v>294</v>
      </c>
      <c r="M63" s="63" t="s">
        <v>295</v>
      </c>
      <c r="N63" s="46" t="s">
        <v>296</v>
      </c>
      <c r="O63"/>
    </row>
    <row r="64" ht="36" customHeight="1" spans="1:15">
      <c r="A64" s="18">
        <v>1</v>
      </c>
      <c r="B64" s="24" t="s">
        <v>352</v>
      </c>
      <c r="C64" s="20" t="s">
        <v>209</v>
      </c>
      <c r="D64" s="21">
        <v>10</v>
      </c>
      <c r="E64" s="22">
        <v>37</v>
      </c>
      <c r="F64" s="23">
        <v>30</v>
      </c>
      <c r="G64" s="23">
        <v>24</v>
      </c>
      <c r="H64" s="23">
        <v>39</v>
      </c>
      <c r="I64" s="23" t="s">
        <v>108</v>
      </c>
      <c r="J64" s="47">
        <f t="shared" ref="J64:J73" si="13">ROUND((AVERAGE(E64:I64)),2)</f>
        <v>32.5</v>
      </c>
      <c r="K64" s="48">
        <f>J64*D64</f>
        <v>325</v>
      </c>
      <c r="L64" s="49">
        <v>24</v>
      </c>
      <c r="M64" s="50">
        <f>ROUND(K64*0.8,2)</f>
        <v>260</v>
      </c>
      <c r="N64" s="48">
        <f>ROUND(M64/L64,2)</f>
        <v>10.83</v>
      </c>
      <c r="O64"/>
    </row>
    <row r="65" ht="24" spans="1:15">
      <c r="A65" s="18">
        <v>2</v>
      </c>
      <c r="B65" s="73" t="s">
        <v>353</v>
      </c>
      <c r="C65" s="25" t="s">
        <v>209</v>
      </c>
      <c r="D65" s="21">
        <v>1</v>
      </c>
      <c r="E65" s="29">
        <v>239.68</v>
      </c>
      <c r="F65" s="29">
        <v>170.6</v>
      </c>
      <c r="G65" s="29">
        <v>251.9</v>
      </c>
      <c r="H65" s="23" t="s">
        <v>108</v>
      </c>
      <c r="I65" s="23" t="s">
        <v>108</v>
      </c>
      <c r="J65" s="47">
        <f t="shared" si="13"/>
        <v>220.73</v>
      </c>
      <c r="K65" s="48">
        <f t="shared" ref="K65:K77" si="14">J65*D65</f>
        <v>220.73</v>
      </c>
      <c r="L65" s="49">
        <v>24</v>
      </c>
      <c r="M65" s="50">
        <f>ROUND(K65*0.8,2)</f>
        <v>176.58</v>
      </c>
      <c r="N65" s="48">
        <f>ROUND(M65/L65,2)</f>
        <v>7.36</v>
      </c>
      <c r="O65"/>
    </row>
    <row r="66" ht="15" spans="1:15">
      <c r="A66" s="27">
        <v>3</v>
      </c>
      <c r="B66" s="30" t="s">
        <v>354</v>
      </c>
      <c r="C66" s="20" t="s">
        <v>209</v>
      </c>
      <c r="D66" s="21">
        <v>1</v>
      </c>
      <c r="E66" s="28">
        <v>48.14</v>
      </c>
      <c r="F66" s="22">
        <v>35</v>
      </c>
      <c r="G66" s="42">
        <v>41</v>
      </c>
      <c r="H66" s="23">
        <v>37</v>
      </c>
      <c r="I66" s="23" t="s">
        <v>108</v>
      </c>
      <c r="J66" s="47">
        <f t="shared" si="13"/>
        <v>40.29</v>
      </c>
      <c r="K66" s="48">
        <f t="shared" si="14"/>
        <v>40.29</v>
      </c>
      <c r="L66" s="49">
        <v>60</v>
      </c>
      <c r="M66" s="50">
        <f t="shared" ref="M66:M77" si="15">ROUND(K66*0.8,2)</f>
        <v>32.23</v>
      </c>
      <c r="N66" s="48">
        <f>ROUND(M66/L66,2)</f>
        <v>0.54</v>
      </c>
      <c r="O66"/>
    </row>
    <row r="67" ht="36" spans="1:15">
      <c r="A67" s="18">
        <v>4</v>
      </c>
      <c r="B67" s="30" t="s">
        <v>355</v>
      </c>
      <c r="C67" s="20" t="s">
        <v>209</v>
      </c>
      <c r="D67" s="21">
        <v>1</v>
      </c>
      <c r="E67" s="23">
        <v>231.88</v>
      </c>
      <c r="F67" s="23">
        <v>273</v>
      </c>
      <c r="G67" s="23">
        <v>357.33</v>
      </c>
      <c r="H67" s="23" t="s">
        <v>108</v>
      </c>
      <c r="I67" s="23" t="s">
        <v>108</v>
      </c>
      <c r="J67" s="47">
        <f t="shared" si="13"/>
        <v>287.4</v>
      </c>
      <c r="K67" s="48">
        <f t="shared" si="14"/>
        <v>287.4</v>
      </c>
      <c r="L67" s="49">
        <v>60</v>
      </c>
      <c r="M67" s="50">
        <f t="shared" si="15"/>
        <v>229.92</v>
      </c>
      <c r="N67" s="48">
        <f t="shared" ref="N67:N77" si="16">ROUND(M67/L67,2)</f>
        <v>3.83</v>
      </c>
      <c r="O67"/>
    </row>
    <row r="68" ht="24" spans="1:15">
      <c r="A68" s="18">
        <v>5</v>
      </c>
      <c r="B68" s="30" t="s">
        <v>356</v>
      </c>
      <c r="C68" s="20" t="s">
        <v>209</v>
      </c>
      <c r="D68" s="21">
        <v>1</v>
      </c>
      <c r="E68" s="23">
        <v>85</v>
      </c>
      <c r="F68" s="23">
        <v>69.56</v>
      </c>
      <c r="G68" s="23">
        <v>85.99</v>
      </c>
      <c r="H68" s="23" t="s">
        <v>108</v>
      </c>
      <c r="I68" s="23" t="s">
        <v>108</v>
      </c>
      <c r="J68" s="47">
        <f t="shared" si="13"/>
        <v>80.18</v>
      </c>
      <c r="K68" s="48">
        <f t="shared" si="14"/>
        <v>80.18</v>
      </c>
      <c r="L68" s="49">
        <v>60</v>
      </c>
      <c r="M68" s="50">
        <f t="shared" si="15"/>
        <v>64.14</v>
      </c>
      <c r="N68" s="48">
        <f t="shared" si="16"/>
        <v>1.07</v>
      </c>
      <c r="O68"/>
    </row>
    <row r="69" ht="24" spans="1:15">
      <c r="A69" s="27">
        <v>6</v>
      </c>
      <c r="B69" s="30" t="s">
        <v>357</v>
      </c>
      <c r="C69" s="20" t="s">
        <v>209</v>
      </c>
      <c r="D69" s="21">
        <v>1</v>
      </c>
      <c r="E69" s="23">
        <v>99.9</v>
      </c>
      <c r="F69" s="23">
        <v>98.93</v>
      </c>
      <c r="G69" s="29">
        <v>115.73</v>
      </c>
      <c r="H69" s="271" t="s">
        <v>378</v>
      </c>
      <c r="I69" s="23" t="s">
        <v>108</v>
      </c>
      <c r="J69" s="47">
        <f t="shared" si="13"/>
        <v>104.85</v>
      </c>
      <c r="K69" s="48">
        <f t="shared" si="14"/>
        <v>104.85</v>
      </c>
      <c r="L69" s="49">
        <v>60</v>
      </c>
      <c r="M69" s="50">
        <f t="shared" si="15"/>
        <v>83.88</v>
      </c>
      <c r="N69" s="48">
        <f t="shared" si="16"/>
        <v>1.4</v>
      </c>
      <c r="O69"/>
    </row>
    <row r="70" ht="27.95" customHeight="1" spans="1:15">
      <c r="A70" s="18">
        <v>7</v>
      </c>
      <c r="B70" s="74" t="s">
        <v>358</v>
      </c>
      <c r="C70" s="20" t="s">
        <v>209</v>
      </c>
      <c r="D70" s="21">
        <v>1</v>
      </c>
      <c r="E70" s="29">
        <v>36.99</v>
      </c>
      <c r="F70" s="29">
        <v>37.22</v>
      </c>
      <c r="G70" s="29">
        <v>49.59</v>
      </c>
      <c r="H70" s="23" t="s">
        <v>108</v>
      </c>
      <c r="I70" s="23" t="s">
        <v>108</v>
      </c>
      <c r="J70" s="47">
        <f t="shared" si="13"/>
        <v>41.27</v>
      </c>
      <c r="K70" s="48">
        <f t="shared" si="14"/>
        <v>41.27</v>
      </c>
      <c r="L70" s="49">
        <v>60</v>
      </c>
      <c r="M70" s="50">
        <f t="shared" si="15"/>
        <v>33.02</v>
      </c>
      <c r="N70" s="48">
        <f t="shared" si="16"/>
        <v>0.55</v>
      </c>
      <c r="O70"/>
    </row>
    <row r="71" ht="26.1" customHeight="1" spans="1:15">
      <c r="A71" s="18">
        <v>8</v>
      </c>
      <c r="B71" s="30" t="s">
        <v>379</v>
      </c>
      <c r="C71" s="20" t="s">
        <v>209</v>
      </c>
      <c r="D71" s="21">
        <v>1</v>
      </c>
      <c r="E71" s="23">
        <v>46.86</v>
      </c>
      <c r="F71" s="23">
        <v>74</v>
      </c>
      <c r="G71" s="23">
        <v>62</v>
      </c>
      <c r="H71" s="23" t="s">
        <v>108</v>
      </c>
      <c r="I71" s="23" t="s">
        <v>108</v>
      </c>
      <c r="J71" s="47">
        <f t="shared" si="13"/>
        <v>60.95</v>
      </c>
      <c r="K71" s="48">
        <f t="shared" si="14"/>
        <v>60.95</v>
      </c>
      <c r="L71" s="49">
        <v>60</v>
      </c>
      <c r="M71" s="50">
        <f t="shared" si="15"/>
        <v>48.76</v>
      </c>
      <c r="N71" s="48">
        <f t="shared" si="16"/>
        <v>0.81</v>
      </c>
      <c r="O71"/>
    </row>
    <row r="72" ht="36" customHeight="1" spans="1:15">
      <c r="A72" s="27">
        <v>9</v>
      </c>
      <c r="B72" s="74" t="s">
        <v>360</v>
      </c>
      <c r="C72" s="20" t="s">
        <v>209</v>
      </c>
      <c r="D72" s="21">
        <v>1</v>
      </c>
      <c r="E72" s="29">
        <v>70.49</v>
      </c>
      <c r="F72" s="29">
        <v>68.33</v>
      </c>
      <c r="G72" s="29">
        <v>71.69</v>
      </c>
      <c r="H72" s="23" t="s">
        <v>108</v>
      </c>
      <c r="I72" s="23" t="s">
        <v>108</v>
      </c>
      <c r="J72" s="47">
        <f t="shared" si="13"/>
        <v>70.17</v>
      </c>
      <c r="K72" s="48">
        <f t="shared" si="14"/>
        <v>70.17</v>
      </c>
      <c r="L72" s="49">
        <v>60</v>
      </c>
      <c r="M72" s="50">
        <f t="shared" si="15"/>
        <v>56.14</v>
      </c>
      <c r="N72" s="48">
        <f t="shared" si="16"/>
        <v>0.94</v>
      </c>
      <c r="O72"/>
    </row>
    <row r="73" ht="36" customHeight="1" spans="1:15">
      <c r="A73" s="27">
        <v>10</v>
      </c>
      <c r="B73" s="74" t="s">
        <v>366</v>
      </c>
      <c r="C73" s="20" t="s">
        <v>209</v>
      </c>
      <c r="D73" s="21">
        <v>1</v>
      </c>
      <c r="E73" s="29">
        <v>4622.85</v>
      </c>
      <c r="F73" s="29">
        <v>4843.9</v>
      </c>
      <c r="G73" s="29">
        <v>4429.23</v>
      </c>
      <c r="H73" s="23" t="s">
        <v>108</v>
      </c>
      <c r="I73" s="23" t="s">
        <v>108</v>
      </c>
      <c r="J73" s="47">
        <f t="shared" si="13"/>
        <v>4631.99</v>
      </c>
      <c r="K73" s="48">
        <f t="shared" si="14"/>
        <v>4631.99</v>
      </c>
      <c r="L73" s="49">
        <v>60</v>
      </c>
      <c r="M73" s="50">
        <f t="shared" si="15"/>
        <v>3705.59</v>
      </c>
      <c r="N73" s="48">
        <f t="shared" si="16"/>
        <v>61.76</v>
      </c>
      <c r="O73"/>
    </row>
    <row r="74" ht="15" spans="1:15">
      <c r="A74" s="18">
        <v>11</v>
      </c>
      <c r="B74" s="30" t="s">
        <v>380</v>
      </c>
      <c r="C74" s="20" t="s">
        <v>209</v>
      </c>
      <c r="D74" s="21">
        <v>1</v>
      </c>
      <c r="E74" s="23">
        <v>40</v>
      </c>
      <c r="F74" s="23">
        <v>42</v>
      </c>
      <c r="G74" s="23">
        <v>41</v>
      </c>
      <c r="H74" s="23">
        <v>39</v>
      </c>
      <c r="I74" s="23" t="s">
        <v>108</v>
      </c>
      <c r="J74" s="47">
        <f t="shared" ref="J74:J77" si="17">ROUND((AVERAGE(E74:I74)),2)</f>
        <v>40.5</v>
      </c>
      <c r="K74" s="48">
        <f t="shared" si="14"/>
        <v>40.5</v>
      </c>
      <c r="L74" s="49">
        <v>60</v>
      </c>
      <c r="M74" s="50">
        <f t="shared" si="15"/>
        <v>32.4</v>
      </c>
      <c r="N74" s="48">
        <f t="shared" si="16"/>
        <v>0.54</v>
      </c>
      <c r="O74"/>
    </row>
    <row r="75" ht="30" customHeight="1" spans="1:15">
      <c r="A75" s="18">
        <v>12</v>
      </c>
      <c r="B75" s="30" t="s">
        <v>369</v>
      </c>
      <c r="C75" s="20" t="s">
        <v>209</v>
      </c>
      <c r="D75" s="21">
        <v>1</v>
      </c>
      <c r="E75" s="23">
        <v>72</v>
      </c>
      <c r="F75" s="23">
        <v>60</v>
      </c>
      <c r="G75" s="23">
        <v>83</v>
      </c>
      <c r="H75" s="23">
        <v>84.89</v>
      </c>
      <c r="I75" s="23" t="s">
        <v>108</v>
      </c>
      <c r="J75" s="47">
        <f t="shared" si="17"/>
        <v>74.97</v>
      </c>
      <c r="K75" s="48">
        <f t="shared" si="14"/>
        <v>74.97</v>
      </c>
      <c r="L75" s="49">
        <v>60</v>
      </c>
      <c r="M75" s="50">
        <f t="shared" si="15"/>
        <v>59.98</v>
      </c>
      <c r="N75" s="48">
        <f t="shared" si="16"/>
        <v>1</v>
      </c>
      <c r="O75"/>
    </row>
    <row r="76" ht="30" customHeight="1" spans="1:15">
      <c r="A76" s="18">
        <v>13</v>
      </c>
      <c r="B76" s="30" t="s">
        <v>371</v>
      </c>
      <c r="C76" s="20" t="s">
        <v>209</v>
      </c>
      <c r="D76" s="21">
        <v>1</v>
      </c>
      <c r="E76" s="23">
        <v>1214.6</v>
      </c>
      <c r="F76" s="23">
        <v>861</v>
      </c>
      <c r="G76" s="29">
        <v>873.62</v>
      </c>
      <c r="H76" s="23" t="s">
        <v>108</v>
      </c>
      <c r="I76" s="23" t="s">
        <v>108</v>
      </c>
      <c r="J76" s="47">
        <f t="shared" si="17"/>
        <v>983.07</v>
      </c>
      <c r="K76" s="48">
        <f t="shared" si="14"/>
        <v>983.07</v>
      </c>
      <c r="L76" s="49">
        <v>60</v>
      </c>
      <c r="M76" s="50">
        <f t="shared" si="15"/>
        <v>786.46</v>
      </c>
      <c r="N76" s="48">
        <f t="shared" si="16"/>
        <v>13.11</v>
      </c>
      <c r="O76"/>
    </row>
    <row r="77" ht="24" spans="1:15">
      <c r="A77" s="27">
        <v>12</v>
      </c>
      <c r="B77" s="30" t="s">
        <v>326</v>
      </c>
      <c r="C77" s="20" t="s">
        <v>209</v>
      </c>
      <c r="D77" s="21">
        <v>1</v>
      </c>
      <c r="E77" s="29">
        <v>291.67</v>
      </c>
      <c r="F77" s="29">
        <v>269.72</v>
      </c>
      <c r="G77" s="29">
        <v>391.8</v>
      </c>
      <c r="H77" s="23" t="s">
        <v>108</v>
      </c>
      <c r="I77" s="23" t="s">
        <v>108</v>
      </c>
      <c r="J77" s="47">
        <f t="shared" si="17"/>
        <v>317.73</v>
      </c>
      <c r="K77" s="48">
        <f t="shared" si="14"/>
        <v>317.73</v>
      </c>
      <c r="L77" s="49">
        <v>60</v>
      </c>
      <c r="M77" s="50">
        <f t="shared" si="15"/>
        <v>254.18</v>
      </c>
      <c r="N77" s="48">
        <f t="shared" si="16"/>
        <v>4.24</v>
      </c>
      <c r="O77"/>
    </row>
    <row r="78" ht="12.95" customHeight="1" spans="1:15">
      <c r="A78" s="31"/>
      <c r="B78" s="75" t="s">
        <v>227</v>
      </c>
      <c r="C78" s="76"/>
      <c r="D78" s="76"/>
      <c r="E78" s="76"/>
      <c r="F78" s="76"/>
      <c r="G78" s="76"/>
      <c r="H78" s="76"/>
      <c r="I78" s="76"/>
      <c r="J78" s="81"/>
      <c r="K78" s="59">
        <f>SUM(K64:K77)</f>
        <v>7279.1</v>
      </c>
      <c r="L78" s="59"/>
      <c r="M78" s="59"/>
      <c r="N78" s="59">
        <f>SUM(N64:N77)</f>
        <v>107.98</v>
      </c>
      <c r="O78"/>
    </row>
    <row r="79" ht="15" spans="1:15">
      <c r="A79" s="77" t="s">
        <v>381</v>
      </c>
      <c r="B79" s="78"/>
      <c r="C79" s="78"/>
      <c r="D79" s="78"/>
      <c r="E79" s="78"/>
      <c r="F79" s="78"/>
      <c r="G79" s="78"/>
      <c r="H79" s="78"/>
      <c r="I79" s="78"/>
      <c r="J79" s="78"/>
      <c r="K79" s="78"/>
      <c r="L79" s="78"/>
      <c r="M79" s="82"/>
      <c r="N79" s="83">
        <v>4</v>
      </c>
      <c r="O79"/>
    </row>
    <row r="80" ht="12.95" customHeight="1" spans="1:14">
      <c r="A80" s="79" t="s">
        <v>382</v>
      </c>
      <c r="B80" s="80"/>
      <c r="C80" s="80"/>
      <c r="D80" s="80"/>
      <c r="E80" s="80"/>
      <c r="F80" s="80"/>
      <c r="G80" s="80"/>
      <c r="H80" s="80"/>
      <c r="I80" s="80"/>
      <c r="J80" s="80"/>
      <c r="K80" s="80"/>
      <c r="L80" s="80"/>
      <c r="M80" s="84"/>
      <c r="N80" s="85">
        <f>N78/N79</f>
        <v>26.995</v>
      </c>
    </row>
    <row r="82" ht="24" customHeight="1"/>
  </sheetData>
  <mergeCells count="31">
    <mergeCell ref="A1:N1"/>
    <mergeCell ref="A3:N3"/>
    <mergeCell ref="Q3:Y3"/>
    <mergeCell ref="A5:N5"/>
    <mergeCell ref="Q5:Y5"/>
    <mergeCell ref="A6:N6"/>
    <mergeCell ref="Q8:X8"/>
    <mergeCell ref="Q9:X9"/>
    <mergeCell ref="B18:M18"/>
    <mergeCell ref="A19:M19"/>
    <mergeCell ref="A20:M20"/>
    <mergeCell ref="A21:M21"/>
    <mergeCell ref="A23:N23"/>
    <mergeCell ref="A24:N24"/>
    <mergeCell ref="B36:M36"/>
    <mergeCell ref="A37:M37"/>
    <mergeCell ref="A38:M38"/>
    <mergeCell ref="A39:M39"/>
    <mergeCell ref="A41:K41"/>
    <mergeCell ref="A42:N42"/>
    <mergeCell ref="A43:N43"/>
    <mergeCell ref="A54:M54"/>
    <mergeCell ref="A55:M55"/>
    <mergeCell ref="A56:M56"/>
    <mergeCell ref="A57:M57"/>
    <mergeCell ref="A59:N59"/>
    <mergeCell ref="A61:N61"/>
    <mergeCell ref="A62:N62"/>
    <mergeCell ref="B78:J78"/>
    <mergeCell ref="A79:M79"/>
    <mergeCell ref="A80:M80"/>
  </mergeCells>
  <pageMargins left="0.75" right="0.75" top="1" bottom="1" header="0.5" footer="0.5"/>
  <pageSetup paperSize="9" scale="48" orientation="portrait"/>
  <headerFooter/>
  <rowBreaks count="1" manualBreakCount="1">
    <brk id="41" max="16383" man="1"/>
  </rowBreaks>
  <colBreaks count="1" manualBreakCount="1">
    <brk id="14"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997"/>
  <sheetViews>
    <sheetView view="pageBreakPreview" zoomScale="60" zoomScaleNormal="80" workbookViewId="0">
      <selection activeCell="P14" sqref="P14"/>
    </sheetView>
  </sheetViews>
  <sheetFormatPr defaultColWidth="8.71428571428571" defaultRowHeight="14.25" customHeight="1"/>
  <cols>
    <col min="1" max="1" width="7.42857142857143" customWidth="1"/>
    <col min="2" max="2" width="12.4285714285714" customWidth="1"/>
    <col min="3" max="3" width="15" customWidth="1"/>
    <col min="4" max="4" width="15.2857142857143" customWidth="1"/>
    <col min="5" max="5" width="13.4285714285714" customWidth="1"/>
    <col min="6" max="6" width="13.5714285714286" customWidth="1"/>
    <col min="7" max="7" width="11.8571428571429" customWidth="1"/>
    <col min="8" max="8" width="12.8571428571429" customWidth="1"/>
    <col min="9" max="9" width="33.7142857142857" customWidth="1"/>
    <col min="10" max="10" width="7.14285714285714" customWidth="1"/>
    <col min="11" max="11" width="10.5714285714286" customWidth="1"/>
    <col min="12" max="12" width="12.8571428571429" customWidth="1"/>
    <col min="13" max="13" width="7.14285714285714" customWidth="1"/>
    <col min="14" max="14" width="10.5714285714286" customWidth="1"/>
    <col min="15" max="1025" width="14.4285714285714" customWidth="1"/>
  </cols>
  <sheetData>
    <row r="1" spans="1:9">
      <c r="A1" s="187" t="s">
        <v>44</v>
      </c>
      <c r="B1" s="187"/>
      <c r="C1" s="187"/>
      <c r="D1" s="187"/>
      <c r="E1" s="187"/>
      <c r="F1" s="187"/>
      <c r="G1" s="187"/>
      <c r="H1" s="187"/>
      <c r="I1" s="187"/>
    </row>
    <row r="2" spans="1:9">
      <c r="A2" s="187"/>
      <c r="B2" s="187"/>
      <c r="C2" s="187"/>
      <c r="D2" s="187"/>
      <c r="E2" s="187"/>
      <c r="F2" s="187"/>
      <c r="G2" s="187"/>
      <c r="H2" s="187"/>
      <c r="I2" s="187"/>
    </row>
    <row r="3" spans="1:9">
      <c r="A3" s="187" t="s">
        <v>45</v>
      </c>
      <c r="B3" s="187"/>
      <c r="C3" s="187"/>
      <c r="D3" s="187"/>
      <c r="E3" s="187"/>
      <c r="F3" s="187"/>
      <c r="G3" s="187"/>
      <c r="H3" s="188" t="s">
        <v>46</v>
      </c>
      <c r="I3" s="188"/>
    </row>
    <row r="4" spans="1:9">
      <c r="A4" s="187"/>
      <c r="B4" s="187"/>
      <c r="C4" s="187"/>
      <c r="D4" s="187"/>
      <c r="E4" s="187"/>
      <c r="F4" s="187"/>
      <c r="G4" s="187"/>
      <c r="H4" s="187"/>
      <c r="I4" s="187"/>
    </row>
    <row r="5" spans="1:9">
      <c r="A5" s="189" t="s">
        <v>47</v>
      </c>
      <c r="B5" s="189"/>
      <c r="C5" s="189"/>
      <c r="D5" s="189"/>
      <c r="E5" s="189"/>
      <c r="F5" s="189"/>
      <c r="G5" s="189"/>
      <c r="H5" s="189"/>
      <c r="I5" s="189"/>
    </row>
    <row r="6" spans="1:9">
      <c r="A6" s="188" t="s">
        <v>48</v>
      </c>
      <c r="B6" s="190" t="s">
        <v>49</v>
      </c>
      <c r="C6" s="190"/>
      <c r="D6" s="190"/>
      <c r="E6" s="190"/>
      <c r="F6" s="190"/>
      <c r="G6" s="190"/>
      <c r="H6" s="190"/>
      <c r="I6" s="207"/>
    </row>
    <row r="7" spans="1:9">
      <c r="A7" s="188" t="s">
        <v>50</v>
      </c>
      <c r="B7" s="190" t="s">
        <v>51</v>
      </c>
      <c r="C7" s="190"/>
      <c r="D7" s="190"/>
      <c r="E7" s="190"/>
      <c r="F7" s="190"/>
      <c r="G7" s="190"/>
      <c r="H7" s="190"/>
      <c r="I7" s="188" t="s">
        <v>52</v>
      </c>
    </row>
    <row r="8" spans="1:9">
      <c r="A8" s="188" t="s">
        <v>53</v>
      </c>
      <c r="B8" s="190" t="s">
        <v>54</v>
      </c>
      <c r="C8" s="190"/>
      <c r="D8" s="190"/>
      <c r="E8" s="190"/>
      <c r="F8" s="190"/>
      <c r="G8" s="190"/>
      <c r="H8" s="190"/>
      <c r="I8" s="188" t="s">
        <v>55</v>
      </c>
    </row>
    <row r="9" spans="1:9">
      <c r="A9" s="188" t="s">
        <v>56</v>
      </c>
      <c r="B9" s="190" t="s">
        <v>57</v>
      </c>
      <c r="C9" s="190"/>
      <c r="D9" s="190"/>
      <c r="E9" s="190"/>
      <c r="F9" s="190"/>
      <c r="G9" s="190"/>
      <c r="H9" s="190"/>
      <c r="I9" s="188">
        <v>24</v>
      </c>
    </row>
    <row r="10" spans="1:9">
      <c r="A10" s="191"/>
      <c r="B10" s="191"/>
      <c r="C10" s="191"/>
      <c r="D10" s="191"/>
      <c r="E10" s="191"/>
      <c r="F10" s="191"/>
      <c r="G10" s="191"/>
      <c r="H10" s="191"/>
      <c r="I10" s="191"/>
    </row>
    <row r="11" spans="1:9">
      <c r="A11" s="189" t="s">
        <v>58</v>
      </c>
      <c r="B11" s="189"/>
      <c r="C11" s="189"/>
      <c r="D11" s="189"/>
      <c r="E11" s="189"/>
      <c r="F11" s="189"/>
      <c r="G11" s="189"/>
      <c r="H11" s="189"/>
      <c r="I11" s="189"/>
    </row>
    <row r="12" ht="12.75" customHeight="1" spans="1:9">
      <c r="A12" s="188" t="s">
        <v>59</v>
      </c>
      <c r="B12" s="188"/>
      <c r="C12" s="188" t="s">
        <v>60</v>
      </c>
      <c r="D12" s="188"/>
      <c r="E12" s="188" t="s">
        <v>61</v>
      </c>
      <c r="F12" s="188"/>
      <c r="G12" s="188"/>
      <c r="H12" s="188"/>
      <c r="I12" s="188"/>
    </row>
    <row r="13" ht="26.25" customHeight="1" spans="1:9">
      <c r="A13" s="192" t="s">
        <v>62</v>
      </c>
      <c r="B13" s="192"/>
      <c r="C13" s="193" t="s">
        <v>14</v>
      </c>
      <c r="D13" s="193"/>
      <c r="E13" s="194">
        <v>2</v>
      </c>
      <c r="F13" s="194"/>
      <c r="G13" s="194"/>
      <c r="H13" s="194"/>
      <c r="I13" s="194"/>
    </row>
    <row r="14" spans="1:9">
      <c r="A14" s="189" t="s">
        <v>63</v>
      </c>
      <c r="B14" s="189"/>
      <c r="C14" s="189"/>
      <c r="D14" s="189"/>
      <c r="E14" s="189"/>
      <c r="F14" s="189"/>
      <c r="G14" s="189"/>
      <c r="H14" s="189"/>
      <c r="I14" s="189"/>
    </row>
    <row r="15" spans="1:10">
      <c r="A15" s="188">
        <v>1</v>
      </c>
      <c r="B15" s="190" t="s">
        <v>64</v>
      </c>
      <c r="C15" s="190"/>
      <c r="D15" s="190"/>
      <c r="E15" s="190"/>
      <c r="F15" s="190"/>
      <c r="G15" s="190"/>
      <c r="H15" s="190"/>
      <c r="I15" s="194" t="s">
        <v>12</v>
      </c>
      <c r="J15" s="208"/>
    </row>
    <row r="16" spans="1:9">
      <c r="A16" s="188">
        <v>2</v>
      </c>
      <c r="B16" s="190" t="s">
        <v>65</v>
      </c>
      <c r="C16" s="190"/>
      <c r="D16" s="190"/>
      <c r="E16" s="190"/>
      <c r="F16" s="190"/>
      <c r="G16" s="190"/>
      <c r="H16" s="190"/>
      <c r="I16" s="192" t="s">
        <v>13</v>
      </c>
    </row>
    <row r="17" spans="1:9">
      <c r="A17" s="188">
        <v>3</v>
      </c>
      <c r="B17" s="190" t="s">
        <v>66</v>
      </c>
      <c r="C17" s="190"/>
      <c r="D17" s="190"/>
      <c r="E17" s="190"/>
      <c r="F17" s="190"/>
      <c r="G17" s="190"/>
      <c r="H17" s="190"/>
      <c r="I17" s="209">
        <v>1886.92</v>
      </c>
    </row>
    <row r="18" ht="38.25" spans="1:9">
      <c r="A18" s="194">
        <v>4</v>
      </c>
      <c r="B18" s="195" t="s">
        <v>67</v>
      </c>
      <c r="C18" s="195"/>
      <c r="D18" s="195"/>
      <c r="E18" s="195"/>
      <c r="F18" s="195"/>
      <c r="G18" s="195"/>
      <c r="H18" s="195"/>
      <c r="I18" s="192" t="s">
        <v>68</v>
      </c>
    </row>
    <row r="19" spans="1:9">
      <c r="A19" s="188">
        <v>5</v>
      </c>
      <c r="B19" s="190" t="s">
        <v>69</v>
      </c>
      <c r="C19" s="190"/>
      <c r="D19" s="190"/>
      <c r="E19" s="190"/>
      <c r="F19" s="190"/>
      <c r="G19" s="190"/>
      <c r="H19" s="190"/>
      <c r="I19" s="207" t="s">
        <v>70</v>
      </c>
    </row>
    <row r="20" spans="1:9">
      <c r="A20" s="196"/>
      <c r="B20" s="196"/>
      <c r="C20" s="196"/>
      <c r="D20" s="196"/>
      <c r="E20" s="196"/>
      <c r="F20" s="196"/>
      <c r="G20" s="196"/>
      <c r="H20" s="196"/>
      <c r="I20" s="196"/>
    </row>
    <row r="21" ht="15.75" customHeight="1" spans="1:9">
      <c r="A21" s="189" t="s">
        <v>71</v>
      </c>
      <c r="B21" s="189"/>
      <c r="C21" s="189"/>
      <c r="D21" s="189"/>
      <c r="E21" s="189"/>
      <c r="F21" s="189"/>
      <c r="G21" s="189"/>
      <c r="H21" s="189"/>
      <c r="I21" s="189"/>
    </row>
    <row r="22" ht="15.75" customHeight="1" spans="1:9">
      <c r="A22" s="197">
        <v>1</v>
      </c>
      <c r="B22" s="189" t="s">
        <v>72</v>
      </c>
      <c r="C22" s="189"/>
      <c r="D22" s="189"/>
      <c r="E22" s="189"/>
      <c r="F22" s="189"/>
      <c r="G22" s="189"/>
      <c r="H22" s="189" t="s">
        <v>73</v>
      </c>
      <c r="I22" s="189" t="s">
        <v>74</v>
      </c>
    </row>
    <row r="23" ht="15.75" customHeight="1" spans="1:9">
      <c r="A23" s="187" t="s">
        <v>48</v>
      </c>
      <c r="B23" s="190" t="s">
        <v>75</v>
      </c>
      <c r="C23" s="190"/>
      <c r="D23" s="190"/>
      <c r="E23" s="190"/>
      <c r="F23" s="190"/>
      <c r="G23" s="190"/>
      <c r="H23" s="196"/>
      <c r="I23" s="210">
        <f>I17</f>
        <v>1886.92</v>
      </c>
    </row>
    <row r="24" ht="15.75" customHeight="1" spans="1:9">
      <c r="A24" s="187" t="s">
        <v>50</v>
      </c>
      <c r="B24" s="190" t="s">
        <v>76</v>
      </c>
      <c r="C24" s="190"/>
      <c r="D24" s="190"/>
      <c r="E24" s="190"/>
      <c r="F24" s="190"/>
      <c r="G24" s="190"/>
      <c r="H24" s="198"/>
      <c r="I24" s="210">
        <f>(I23*H24)</f>
        <v>0</v>
      </c>
    </row>
    <row r="25" ht="15.75" customHeight="1" spans="1:9">
      <c r="A25" s="187" t="s">
        <v>53</v>
      </c>
      <c r="B25" s="190" t="s">
        <v>77</v>
      </c>
      <c r="C25" s="190"/>
      <c r="D25" s="190"/>
      <c r="E25" s="190"/>
      <c r="F25" s="190"/>
      <c r="G25" s="190"/>
      <c r="H25" s="198"/>
      <c r="I25" s="210">
        <v>0</v>
      </c>
    </row>
    <row r="26" ht="15.75" customHeight="1" spans="1:9">
      <c r="A26" s="187" t="s">
        <v>56</v>
      </c>
      <c r="B26" s="190" t="s">
        <v>78</v>
      </c>
      <c r="C26" s="190"/>
      <c r="D26" s="190"/>
      <c r="E26" s="190"/>
      <c r="F26" s="190"/>
      <c r="G26" s="190"/>
      <c r="H26" s="198"/>
      <c r="I26" s="210">
        <v>0</v>
      </c>
    </row>
    <row r="27" ht="15.75" customHeight="1" spans="1:9">
      <c r="A27" s="187" t="s">
        <v>79</v>
      </c>
      <c r="B27" s="190" t="s">
        <v>80</v>
      </c>
      <c r="C27" s="190"/>
      <c r="D27" s="190"/>
      <c r="E27" s="190"/>
      <c r="F27" s="190"/>
      <c r="G27" s="190"/>
      <c r="H27" s="198"/>
      <c r="I27" s="210">
        <v>0</v>
      </c>
    </row>
    <row r="28" ht="15.75" customHeight="1" spans="1:9">
      <c r="A28" s="187" t="s">
        <v>81</v>
      </c>
      <c r="B28" s="190" t="s">
        <v>82</v>
      </c>
      <c r="C28" s="190"/>
      <c r="D28" s="190"/>
      <c r="E28" s="190"/>
      <c r="F28" s="190"/>
      <c r="G28" s="190"/>
      <c r="H28" s="198"/>
      <c r="I28" s="210">
        <v>0</v>
      </c>
    </row>
    <row r="29" ht="15.75" customHeight="1" spans="1:9">
      <c r="A29" s="189" t="s">
        <v>83</v>
      </c>
      <c r="B29" s="189"/>
      <c r="C29" s="189"/>
      <c r="D29" s="189"/>
      <c r="E29" s="189"/>
      <c r="F29" s="189"/>
      <c r="G29" s="189"/>
      <c r="H29" s="189"/>
      <c r="I29" s="211">
        <f>SUM(I23:I28)</f>
        <v>1886.92</v>
      </c>
    </row>
    <row r="30" ht="15.75" customHeight="1" spans="1:9">
      <c r="A30" s="199"/>
      <c r="B30" s="199"/>
      <c r="C30" s="199"/>
      <c r="D30" s="199"/>
      <c r="E30" s="199"/>
      <c r="F30" s="199"/>
      <c r="G30" s="199"/>
      <c r="H30" s="199"/>
      <c r="I30" s="199"/>
    </row>
    <row r="31" ht="15.75" customHeight="1" spans="1:9">
      <c r="A31" s="189" t="s">
        <v>84</v>
      </c>
      <c r="B31" s="189"/>
      <c r="C31" s="189"/>
      <c r="D31" s="189"/>
      <c r="E31" s="189"/>
      <c r="F31" s="189"/>
      <c r="G31" s="189"/>
      <c r="H31" s="189"/>
      <c r="I31" s="189"/>
    </row>
    <row r="32" ht="15.75" customHeight="1" spans="1:9">
      <c r="A32" s="189" t="s">
        <v>85</v>
      </c>
      <c r="B32" s="189"/>
      <c r="C32" s="189"/>
      <c r="D32" s="189"/>
      <c r="E32" s="189"/>
      <c r="F32" s="189"/>
      <c r="G32" s="189"/>
      <c r="H32" s="189" t="s">
        <v>73</v>
      </c>
      <c r="I32" s="189" t="s">
        <v>74</v>
      </c>
    </row>
    <row r="33" ht="15.75" customHeight="1" spans="1:9">
      <c r="A33" s="187" t="s">
        <v>48</v>
      </c>
      <c r="B33" s="190" t="s">
        <v>86</v>
      </c>
      <c r="C33" s="190"/>
      <c r="D33" s="190"/>
      <c r="E33" s="190"/>
      <c r="F33" s="190"/>
      <c r="G33" s="190"/>
      <c r="H33" s="198">
        <f>ROUND(1/12,4)</f>
        <v>0.0833</v>
      </c>
      <c r="I33" s="212">
        <f>ROUND(I29*H33,2)</f>
        <v>157.18</v>
      </c>
    </row>
    <row r="34" ht="15.75" customHeight="1" spans="1:9">
      <c r="A34" s="187" t="s">
        <v>50</v>
      </c>
      <c r="B34" s="190" t="s">
        <v>87</v>
      </c>
      <c r="C34" s="190"/>
      <c r="D34" s="190"/>
      <c r="E34" s="190"/>
      <c r="F34" s="190"/>
      <c r="G34" s="190"/>
      <c r="H34" s="198">
        <v>0.121</v>
      </c>
      <c r="I34" s="212">
        <f>ROUND(I29*H34,2)</f>
        <v>228.32</v>
      </c>
    </row>
    <row r="35" ht="15.75" customHeight="1" spans="1:9">
      <c r="A35" s="189" t="s">
        <v>88</v>
      </c>
      <c r="B35" s="189"/>
      <c r="C35" s="189"/>
      <c r="D35" s="189"/>
      <c r="E35" s="189"/>
      <c r="F35" s="189"/>
      <c r="G35" s="189"/>
      <c r="H35" s="200">
        <f>SUM(H33:H34)</f>
        <v>0.2043</v>
      </c>
      <c r="I35" s="211">
        <f>SUM(I33:I34)</f>
        <v>385.5</v>
      </c>
    </row>
    <row r="36" ht="15.75" customHeight="1" spans="1:9">
      <c r="A36" s="201" t="s">
        <v>89</v>
      </c>
      <c r="B36" s="201"/>
      <c r="C36" s="201"/>
      <c r="D36" s="201"/>
      <c r="E36" s="201"/>
      <c r="F36" s="201"/>
      <c r="G36" s="202" t="s">
        <v>90</v>
      </c>
      <c r="H36" s="202"/>
      <c r="I36" s="213">
        <f>I29</f>
        <v>1886.92</v>
      </c>
    </row>
    <row r="37" ht="15.75" customHeight="1" spans="1:9">
      <c r="A37" s="201"/>
      <c r="B37" s="201"/>
      <c r="C37" s="201"/>
      <c r="D37" s="201"/>
      <c r="E37" s="201"/>
      <c r="F37" s="201"/>
      <c r="G37" s="202" t="s">
        <v>91</v>
      </c>
      <c r="H37" s="202"/>
      <c r="I37" s="213">
        <f>I35</f>
        <v>385.5</v>
      </c>
    </row>
    <row r="38" ht="15.75" customHeight="1" spans="1:9">
      <c r="A38" s="201"/>
      <c r="B38" s="201"/>
      <c r="C38" s="201"/>
      <c r="D38" s="201"/>
      <c r="E38" s="201"/>
      <c r="F38" s="201"/>
      <c r="G38" s="203" t="s">
        <v>92</v>
      </c>
      <c r="H38" s="203"/>
      <c r="I38" s="214">
        <f>SUM(I36:I37)</f>
        <v>2272.42</v>
      </c>
    </row>
    <row r="39" ht="15.75" customHeight="1" spans="1:9">
      <c r="A39" s="189" t="s">
        <v>93</v>
      </c>
      <c r="B39" s="189"/>
      <c r="C39" s="189"/>
      <c r="D39" s="189"/>
      <c r="E39" s="189"/>
      <c r="F39" s="189"/>
      <c r="G39" s="189"/>
      <c r="H39" s="189" t="s">
        <v>73</v>
      </c>
      <c r="I39" s="189" t="s">
        <v>74</v>
      </c>
    </row>
    <row r="40" ht="15.75" customHeight="1" spans="1:9">
      <c r="A40" s="187" t="s">
        <v>48</v>
      </c>
      <c r="B40" s="190" t="s">
        <v>94</v>
      </c>
      <c r="C40" s="190"/>
      <c r="D40" s="190"/>
      <c r="E40" s="190"/>
      <c r="F40" s="190"/>
      <c r="G40" s="190"/>
      <c r="H40" s="198">
        <v>0.2</v>
      </c>
      <c r="I40" s="212">
        <f t="shared" ref="I40:I47" si="0">ROUND($I$38*H40,2)</f>
        <v>454.48</v>
      </c>
    </row>
    <row r="41" ht="15.75" customHeight="1" spans="1:9">
      <c r="A41" s="187" t="s">
        <v>50</v>
      </c>
      <c r="B41" s="190" t="s">
        <v>95</v>
      </c>
      <c r="C41" s="190"/>
      <c r="D41" s="190"/>
      <c r="E41" s="190"/>
      <c r="F41" s="190"/>
      <c r="G41" s="190"/>
      <c r="H41" s="198">
        <v>0.025</v>
      </c>
      <c r="I41" s="212">
        <f t="shared" si="0"/>
        <v>56.81</v>
      </c>
    </row>
    <row r="42" ht="15.75" customHeight="1" spans="1:9">
      <c r="A42" s="187" t="s">
        <v>53</v>
      </c>
      <c r="B42" s="190" t="s">
        <v>96</v>
      </c>
      <c r="C42" s="190"/>
      <c r="D42" s="190"/>
      <c r="E42" s="190"/>
      <c r="F42" s="190"/>
      <c r="G42" s="190"/>
      <c r="H42" s="198">
        <v>0.06</v>
      </c>
      <c r="I42" s="212">
        <f t="shared" si="0"/>
        <v>136.35</v>
      </c>
    </row>
    <row r="43" ht="15.75" customHeight="1" spans="1:9">
      <c r="A43" s="187" t="s">
        <v>56</v>
      </c>
      <c r="B43" s="190" t="s">
        <v>97</v>
      </c>
      <c r="C43" s="190"/>
      <c r="D43" s="190"/>
      <c r="E43" s="190"/>
      <c r="F43" s="190"/>
      <c r="G43" s="190"/>
      <c r="H43" s="198">
        <v>0.015</v>
      </c>
      <c r="I43" s="212">
        <f t="shared" si="0"/>
        <v>34.09</v>
      </c>
    </row>
    <row r="44" ht="15.75" customHeight="1" spans="1:9">
      <c r="A44" s="187" t="s">
        <v>79</v>
      </c>
      <c r="B44" s="190" t="s">
        <v>98</v>
      </c>
      <c r="C44" s="190"/>
      <c r="D44" s="190"/>
      <c r="E44" s="190"/>
      <c r="F44" s="190"/>
      <c r="G44" s="190"/>
      <c r="H44" s="198">
        <v>0.01</v>
      </c>
      <c r="I44" s="212">
        <f t="shared" si="0"/>
        <v>22.72</v>
      </c>
    </row>
    <row r="45" ht="15.75" customHeight="1" spans="1:9">
      <c r="A45" s="187" t="s">
        <v>81</v>
      </c>
      <c r="B45" s="190" t="s">
        <v>99</v>
      </c>
      <c r="C45" s="190"/>
      <c r="D45" s="190"/>
      <c r="E45" s="190"/>
      <c r="F45" s="190"/>
      <c r="G45" s="190"/>
      <c r="H45" s="198">
        <v>0.006</v>
      </c>
      <c r="I45" s="212">
        <f t="shared" si="0"/>
        <v>13.63</v>
      </c>
    </row>
    <row r="46" ht="15.75" customHeight="1" spans="1:9">
      <c r="A46" s="187" t="s">
        <v>100</v>
      </c>
      <c r="B46" s="190" t="s">
        <v>101</v>
      </c>
      <c r="C46" s="190"/>
      <c r="D46" s="190"/>
      <c r="E46" s="190"/>
      <c r="F46" s="190"/>
      <c r="G46" s="190"/>
      <c r="H46" s="198">
        <v>0.002</v>
      </c>
      <c r="I46" s="212">
        <f t="shared" si="0"/>
        <v>4.54</v>
      </c>
    </row>
    <row r="47" ht="15.75" customHeight="1" spans="1:9">
      <c r="A47" s="187" t="s">
        <v>102</v>
      </c>
      <c r="B47" s="190" t="s">
        <v>103</v>
      </c>
      <c r="C47" s="190"/>
      <c r="D47" s="190"/>
      <c r="E47" s="190"/>
      <c r="F47" s="190"/>
      <c r="G47" s="190"/>
      <c r="H47" s="198">
        <v>0.08</v>
      </c>
      <c r="I47" s="212">
        <f t="shared" si="0"/>
        <v>181.79</v>
      </c>
    </row>
    <row r="48" ht="15.75" customHeight="1" spans="1:9">
      <c r="A48" s="189" t="s">
        <v>104</v>
      </c>
      <c r="B48" s="189"/>
      <c r="C48" s="189"/>
      <c r="D48" s="189"/>
      <c r="E48" s="189"/>
      <c r="F48" s="189"/>
      <c r="G48" s="189"/>
      <c r="H48" s="200">
        <f>SUM(H40:H47)</f>
        <v>0.398</v>
      </c>
      <c r="I48" s="211">
        <f>SUM(I40:I47)</f>
        <v>904.41</v>
      </c>
    </row>
    <row r="49" ht="15.75" customHeight="1" spans="1:9">
      <c r="A49" s="204"/>
      <c r="B49" s="204"/>
      <c r="C49" s="204"/>
      <c r="D49" s="204"/>
      <c r="E49" s="204"/>
      <c r="F49" s="204"/>
      <c r="G49" s="204"/>
      <c r="H49" s="204"/>
      <c r="I49" s="204"/>
    </row>
    <row r="50" ht="15.75" customHeight="1" spans="1:9">
      <c r="A50" s="189" t="s">
        <v>105</v>
      </c>
      <c r="B50" s="189"/>
      <c r="C50" s="189"/>
      <c r="D50" s="189"/>
      <c r="E50" s="189"/>
      <c r="F50" s="189"/>
      <c r="G50" s="189"/>
      <c r="H50" s="200"/>
      <c r="I50" s="189" t="s">
        <v>74</v>
      </c>
    </row>
    <row r="51" ht="15.75" customHeight="1" spans="1:9">
      <c r="A51" s="187" t="s">
        <v>48</v>
      </c>
      <c r="B51" s="196" t="s">
        <v>106</v>
      </c>
      <c r="C51" s="196"/>
      <c r="D51" s="196"/>
      <c r="E51" s="196"/>
      <c r="F51" s="196"/>
      <c r="G51" s="196"/>
      <c r="H51" s="205">
        <v>4</v>
      </c>
      <c r="I51" s="215">
        <f>ROUND((H51*2*22)-0.06*I23,2)</f>
        <v>62.78</v>
      </c>
    </row>
    <row r="52" ht="15.75" customHeight="1" spans="1:9">
      <c r="A52" s="187" t="s">
        <v>50</v>
      </c>
      <c r="B52" s="196" t="s">
        <v>107</v>
      </c>
      <c r="C52" s="196"/>
      <c r="D52" s="196"/>
      <c r="E52" s="196"/>
      <c r="F52" s="196"/>
      <c r="G52" s="196"/>
      <c r="H52" s="188" t="s">
        <v>108</v>
      </c>
      <c r="I52" s="210">
        <v>473.82</v>
      </c>
    </row>
    <row r="53" ht="15.75" customHeight="1" spans="1:9">
      <c r="A53" s="187" t="s">
        <v>53</v>
      </c>
      <c r="B53" s="196" t="s">
        <v>109</v>
      </c>
      <c r="C53" s="196"/>
      <c r="D53" s="196"/>
      <c r="E53" s="196"/>
      <c r="F53" s="196"/>
      <c r="G53" s="196"/>
      <c r="H53" s="188" t="s">
        <v>108</v>
      </c>
      <c r="I53" s="210">
        <v>52.15</v>
      </c>
    </row>
    <row r="54" ht="15.75" customHeight="1" spans="1:9">
      <c r="A54" s="187" t="s">
        <v>56</v>
      </c>
      <c r="B54" s="196" t="s">
        <v>110</v>
      </c>
      <c r="C54" s="196"/>
      <c r="D54" s="196"/>
      <c r="E54" s="196"/>
      <c r="F54" s="196"/>
      <c r="G54" s="196"/>
      <c r="H54" s="188" t="s">
        <v>108</v>
      </c>
      <c r="I54" s="210">
        <f>ROUND((I23*26)*0.002/12,2)</f>
        <v>8.18</v>
      </c>
    </row>
    <row r="55" ht="15.75" customHeight="1" spans="1:9">
      <c r="A55" s="189" t="s">
        <v>111</v>
      </c>
      <c r="B55" s="189"/>
      <c r="C55" s="189"/>
      <c r="D55" s="189"/>
      <c r="E55" s="189"/>
      <c r="F55" s="189"/>
      <c r="G55" s="189"/>
      <c r="H55" s="189"/>
      <c r="I55" s="216">
        <f>SUM(I51:I54)</f>
        <v>596.93</v>
      </c>
    </row>
    <row r="56" ht="15.75" customHeight="1" spans="1:9">
      <c r="A56" s="204"/>
      <c r="B56" s="204"/>
      <c r="C56" s="204"/>
      <c r="D56" s="204"/>
      <c r="E56" s="204"/>
      <c r="F56" s="204"/>
      <c r="G56" s="204"/>
      <c r="H56" s="204"/>
      <c r="I56" s="204"/>
    </row>
    <row r="57" ht="15.75" customHeight="1" spans="1:9">
      <c r="A57" s="189" t="s">
        <v>112</v>
      </c>
      <c r="B57" s="189"/>
      <c r="C57" s="189"/>
      <c r="D57" s="189"/>
      <c r="E57" s="189"/>
      <c r="F57" s="189"/>
      <c r="G57" s="189"/>
      <c r="H57" s="189"/>
      <c r="I57" s="189"/>
    </row>
    <row r="58" ht="15.75" customHeight="1" spans="1:9">
      <c r="A58" s="189" t="s">
        <v>113</v>
      </c>
      <c r="B58" s="189"/>
      <c r="C58" s="189"/>
      <c r="D58" s="189"/>
      <c r="E58" s="189"/>
      <c r="F58" s="189"/>
      <c r="G58" s="189"/>
      <c r="H58" s="189"/>
      <c r="I58" s="189" t="s">
        <v>74</v>
      </c>
    </row>
    <row r="59" ht="15.75" customHeight="1" spans="1:9">
      <c r="A59" s="187" t="s">
        <v>114</v>
      </c>
      <c r="B59" s="190" t="s">
        <v>115</v>
      </c>
      <c r="C59" s="190"/>
      <c r="D59" s="190"/>
      <c r="E59" s="190"/>
      <c r="F59" s="190"/>
      <c r="G59" s="190"/>
      <c r="H59" s="190"/>
      <c r="I59" s="212">
        <f>I35</f>
        <v>385.5</v>
      </c>
    </row>
    <row r="60" ht="15.75" customHeight="1" spans="1:14">
      <c r="A60" s="187" t="s">
        <v>116</v>
      </c>
      <c r="B60" s="190" t="s">
        <v>117</v>
      </c>
      <c r="C60" s="190"/>
      <c r="D60" s="190"/>
      <c r="E60" s="190"/>
      <c r="F60" s="190"/>
      <c r="G60" s="190"/>
      <c r="H60" s="190"/>
      <c r="I60" s="212">
        <f>I48</f>
        <v>904.41</v>
      </c>
      <c r="N60" s="217"/>
    </row>
    <row r="61" ht="15.75" customHeight="1" spans="1:9">
      <c r="A61" s="187" t="s">
        <v>118</v>
      </c>
      <c r="B61" s="190" t="s">
        <v>119</v>
      </c>
      <c r="C61" s="190"/>
      <c r="D61" s="190"/>
      <c r="E61" s="190"/>
      <c r="F61" s="190"/>
      <c r="G61" s="190"/>
      <c r="H61" s="190"/>
      <c r="I61" s="212">
        <f>I55</f>
        <v>596.93</v>
      </c>
    </row>
    <row r="62" ht="15.75" customHeight="1" spans="1:9">
      <c r="A62" s="189" t="s">
        <v>120</v>
      </c>
      <c r="B62" s="189"/>
      <c r="C62" s="189"/>
      <c r="D62" s="189"/>
      <c r="E62" s="189"/>
      <c r="F62" s="189"/>
      <c r="G62" s="189"/>
      <c r="H62" s="189"/>
      <c r="I62" s="211">
        <f>SUM(I59:I61)</f>
        <v>1886.84</v>
      </c>
    </row>
    <row r="63" ht="15.75" customHeight="1" spans="1:9">
      <c r="A63" s="206" t="s">
        <v>121</v>
      </c>
      <c r="B63" s="206"/>
      <c r="C63" s="206"/>
      <c r="D63" s="206"/>
      <c r="E63" s="206"/>
      <c r="F63" s="206"/>
      <c r="G63" s="202" t="s">
        <v>90</v>
      </c>
      <c r="H63" s="202"/>
      <c r="I63" s="213">
        <f>I29</f>
        <v>1886.92</v>
      </c>
    </row>
    <row r="64" ht="15.75" customHeight="1" spans="1:9">
      <c r="A64" s="206"/>
      <c r="B64" s="206"/>
      <c r="C64" s="206"/>
      <c r="D64" s="206"/>
      <c r="E64" s="206"/>
      <c r="F64" s="206"/>
      <c r="G64" s="202" t="s">
        <v>122</v>
      </c>
      <c r="H64" s="202"/>
      <c r="I64" s="213">
        <f>I62</f>
        <v>1886.84</v>
      </c>
    </row>
    <row r="65" ht="15.75" customHeight="1" spans="1:9">
      <c r="A65" s="206"/>
      <c r="B65" s="206"/>
      <c r="C65" s="206"/>
      <c r="D65" s="206"/>
      <c r="E65" s="206"/>
      <c r="F65" s="206"/>
      <c r="G65" s="203" t="s">
        <v>92</v>
      </c>
      <c r="H65" s="203"/>
      <c r="I65" s="214">
        <f>SUM(I63:I64)</f>
        <v>3773.76</v>
      </c>
    </row>
    <row r="66" ht="15.75" customHeight="1" spans="1:9">
      <c r="A66" s="189" t="s">
        <v>123</v>
      </c>
      <c r="B66" s="189"/>
      <c r="C66" s="189"/>
      <c r="D66" s="189"/>
      <c r="E66" s="189"/>
      <c r="F66" s="189"/>
      <c r="G66" s="189"/>
      <c r="H66" s="189"/>
      <c r="I66" s="189"/>
    </row>
    <row r="67" ht="15.75" customHeight="1" spans="1:9">
      <c r="A67" s="187">
        <v>3</v>
      </c>
      <c r="B67" s="189" t="s">
        <v>124</v>
      </c>
      <c r="C67" s="189"/>
      <c r="D67" s="189"/>
      <c r="E67" s="189"/>
      <c r="F67" s="189"/>
      <c r="G67" s="189"/>
      <c r="H67" s="189" t="s">
        <v>73</v>
      </c>
      <c r="I67" s="189" t="s">
        <v>74</v>
      </c>
    </row>
    <row r="68" ht="15.75" customHeight="1" spans="1:9">
      <c r="A68" s="187" t="s">
        <v>48</v>
      </c>
      <c r="B68" s="190" t="s">
        <v>125</v>
      </c>
      <c r="C68" s="190"/>
      <c r="D68" s="190"/>
      <c r="E68" s="190"/>
      <c r="F68" s="190"/>
      <c r="G68" s="190"/>
      <c r="H68" s="198">
        <f>ROUND(((1/12)*5%),4)</f>
        <v>0.0042</v>
      </c>
      <c r="I68" s="212">
        <f t="shared" ref="I68:I72" si="1">ROUND(H68*$I$65,2)</f>
        <v>15.85</v>
      </c>
    </row>
    <row r="69" ht="15.75" customHeight="1" spans="1:12">
      <c r="A69" s="187" t="s">
        <v>50</v>
      </c>
      <c r="B69" s="190" t="s">
        <v>126</v>
      </c>
      <c r="C69" s="190"/>
      <c r="D69" s="190"/>
      <c r="E69" s="190"/>
      <c r="F69" s="190"/>
      <c r="G69" s="190"/>
      <c r="H69" s="198">
        <f>TRUNC(H68*H47,4)</f>
        <v>0.0003</v>
      </c>
      <c r="I69" s="212">
        <f t="shared" si="1"/>
        <v>1.13</v>
      </c>
      <c r="L69" s="233"/>
    </row>
    <row r="70" ht="15.75" customHeight="1" spans="1:9">
      <c r="A70" s="187" t="s">
        <v>53</v>
      </c>
      <c r="B70" s="190" t="s">
        <v>127</v>
      </c>
      <c r="C70" s="190"/>
      <c r="D70" s="190"/>
      <c r="E70" s="190"/>
      <c r="F70" s="190"/>
      <c r="G70" s="190"/>
      <c r="H70" s="198">
        <f>ROUND(((7/30)/12)*95%,4)</f>
        <v>0.0185</v>
      </c>
      <c r="I70" s="212">
        <f t="shared" si="1"/>
        <v>69.81</v>
      </c>
    </row>
    <row r="71" ht="15.75" customHeight="1" spans="1:12">
      <c r="A71" s="218" t="s">
        <v>56</v>
      </c>
      <c r="B71" s="219" t="s">
        <v>128</v>
      </c>
      <c r="C71" s="219"/>
      <c r="D71" s="219"/>
      <c r="E71" s="219"/>
      <c r="F71" s="219"/>
      <c r="G71" s="219"/>
      <c r="H71" s="198">
        <f>ROUND(H70*H48,4)</f>
        <v>0.0074</v>
      </c>
      <c r="I71" s="212">
        <f t="shared" si="1"/>
        <v>27.93</v>
      </c>
      <c r="L71" s="234"/>
    </row>
    <row r="72" ht="15.75" customHeight="1" spans="1:9">
      <c r="A72" s="187" t="s">
        <v>79</v>
      </c>
      <c r="B72" s="190" t="s">
        <v>129</v>
      </c>
      <c r="C72" s="190"/>
      <c r="D72" s="190"/>
      <c r="E72" s="190"/>
      <c r="F72" s="190"/>
      <c r="G72" s="190"/>
      <c r="H72" s="198">
        <v>0.04</v>
      </c>
      <c r="I72" s="212">
        <f t="shared" si="1"/>
        <v>150.95</v>
      </c>
    </row>
    <row r="73" ht="15.75" customHeight="1" spans="1:9">
      <c r="A73" s="189" t="s">
        <v>130</v>
      </c>
      <c r="B73" s="189"/>
      <c r="C73" s="189"/>
      <c r="D73" s="189"/>
      <c r="E73" s="189"/>
      <c r="F73" s="189"/>
      <c r="G73" s="189"/>
      <c r="H73" s="200">
        <f>SUM(H68:H72)</f>
        <v>0.0704</v>
      </c>
      <c r="I73" s="211">
        <f>SUM(I68:I72)</f>
        <v>265.67</v>
      </c>
    </row>
    <row r="74" ht="15.75" customHeight="1" spans="1:9">
      <c r="A74" s="220" t="s">
        <v>131</v>
      </c>
      <c r="B74" s="220"/>
      <c r="C74" s="220"/>
      <c r="D74" s="220"/>
      <c r="E74" s="220"/>
      <c r="F74" s="220"/>
      <c r="G74" s="202" t="s">
        <v>90</v>
      </c>
      <c r="H74" s="202"/>
      <c r="I74" s="213">
        <f>I29</f>
        <v>1886.92</v>
      </c>
    </row>
    <row r="75" ht="15.75" customHeight="1" spans="1:9">
      <c r="A75" s="220"/>
      <c r="B75" s="220"/>
      <c r="C75" s="220"/>
      <c r="D75" s="220"/>
      <c r="E75" s="220"/>
      <c r="F75" s="220"/>
      <c r="G75" s="202" t="s">
        <v>122</v>
      </c>
      <c r="H75" s="202"/>
      <c r="I75" s="213">
        <f>I62</f>
        <v>1886.84</v>
      </c>
    </row>
    <row r="76" ht="15.75" customHeight="1" spans="1:14">
      <c r="A76" s="220"/>
      <c r="B76" s="220"/>
      <c r="C76" s="220"/>
      <c r="D76" s="220"/>
      <c r="E76" s="220"/>
      <c r="F76" s="220"/>
      <c r="G76" s="202" t="s">
        <v>132</v>
      </c>
      <c r="H76" s="202"/>
      <c r="I76" s="213">
        <f>I73</f>
        <v>265.67</v>
      </c>
      <c r="N76" s="235"/>
    </row>
    <row r="77" ht="15.75" customHeight="1" spans="1:9">
      <c r="A77" s="220"/>
      <c r="B77" s="220"/>
      <c r="C77" s="220"/>
      <c r="D77" s="220"/>
      <c r="E77" s="220"/>
      <c r="F77" s="220"/>
      <c r="G77" s="203" t="s">
        <v>92</v>
      </c>
      <c r="H77" s="203"/>
      <c r="I77" s="214">
        <f>SUM(I74:I76)</f>
        <v>4039.43</v>
      </c>
    </row>
    <row r="78" ht="15.75" customHeight="1" spans="1:9">
      <c r="A78" s="189" t="s">
        <v>133</v>
      </c>
      <c r="B78" s="189"/>
      <c r="C78" s="189"/>
      <c r="D78" s="189"/>
      <c r="E78" s="189"/>
      <c r="F78" s="189"/>
      <c r="G78" s="189"/>
      <c r="H78" s="189"/>
      <c r="I78" s="189"/>
    </row>
    <row r="79" ht="15.75" customHeight="1" spans="1:9">
      <c r="A79" s="189" t="s">
        <v>134</v>
      </c>
      <c r="B79" s="189"/>
      <c r="C79" s="189"/>
      <c r="D79" s="189"/>
      <c r="E79" s="189"/>
      <c r="F79" s="189"/>
      <c r="G79" s="189"/>
      <c r="H79" s="189" t="s">
        <v>73</v>
      </c>
      <c r="I79" s="189" t="s">
        <v>74</v>
      </c>
    </row>
    <row r="80" ht="15.75" customHeight="1" spans="1:9">
      <c r="A80" s="187" t="s">
        <v>48</v>
      </c>
      <c r="B80" s="190" t="s">
        <v>135</v>
      </c>
      <c r="C80" s="190"/>
      <c r="D80" s="190"/>
      <c r="E80" s="190"/>
      <c r="F80" s="190"/>
      <c r="G80" s="190"/>
      <c r="H80" s="198">
        <f>ROUND(((1+1/3)/12)/12,4)</f>
        <v>0.0093</v>
      </c>
      <c r="I80" s="212">
        <f t="shared" ref="I80:I85" si="2">ROUND(H80*$I$77,2)</f>
        <v>37.57</v>
      </c>
    </row>
    <row r="81" ht="15.75" customHeight="1" spans="1:12">
      <c r="A81" s="187" t="s">
        <v>50</v>
      </c>
      <c r="B81" s="190" t="s">
        <v>136</v>
      </c>
      <c r="C81" s="190"/>
      <c r="D81" s="190"/>
      <c r="E81" s="190"/>
      <c r="F81" s="190"/>
      <c r="G81" s="190"/>
      <c r="H81" s="198">
        <f>ROUND((2/30)/12,4)</f>
        <v>0.0056</v>
      </c>
      <c r="I81" s="212">
        <f t="shared" si="2"/>
        <v>22.62</v>
      </c>
      <c r="L81" s="235"/>
    </row>
    <row r="82" ht="15.75" customHeight="1" spans="1:11">
      <c r="A82" s="187" t="s">
        <v>53</v>
      </c>
      <c r="B82" s="190" t="s">
        <v>137</v>
      </c>
      <c r="C82" s="190"/>
      <c r="D82" s="190"/>
      <c r="E82" s="190"/>
      <c r="F82" s="190"/>
      <c r="G82" s="190"/>
      <c r="H82" s="198">
        <f>ROUND(((5/30)/12)*2%,4)</f>
        <v>0.0003</v>
      </c>
      <c r="I82" s="212">
        <f t="shared" si="2"/>
        <v>1.21</v>
      </c>
      <c r="K82" s="235"/>
    </row>
    <row r="83" ht="15.75" customHeight="1" spans="1:9">
      <c r="A83" s="187" t="s">
        <v>56</v>
      </c>
      <c r="B83" s="190" t="s">
        <v>138</v>
      </c>
      <c r="C83" s="190"/>
      <c r="D83" s="190"/>
      <c r="E83" s="190"/>
      <c r="F83" s="190"/>
      <c r="G83" s="190"/>
      <c r="H83" s="198">
        <f>ROUND(((15/30)/12)*8%,4)</f>
        <v>0.0033</v>
      </c>
      <c r="I83" s="212">
        <f t="shared" si="2"/>
        <v>13.33</v>
      </c>
    </row>
    <row r="84" ht="15.75" customHeight="1" spans="1:9">
      <c r="A84" s="187" t="s">
        <v>79</v>
      </c>
      <c r="B84" s="190" t="s">
        <v>139</v>
      </c>
      <c r="C84" s="190"/>
      <c r="D84" s="190"/>
      <c r="E84" s="190"/>
      <c r="F84" s="190"/>
      <c r="G84" s="190"/>
      <c r="H84" s="198">
        <f>ROUND(((1+1/3)/12*4/12)*2%,4)</f>
        <v>0.0007</v>
      </c>
      <c r="I84" s="212">
        <f t="shared" si="2"/>
        <v>2.83</v>
      </c>
    </row>
    <row r="85" ht="15.75" customHeight="1" spans="1:9">
      <c r="A85" s="187" t="s">
        <v>81</v>
      </c>
      <c r="B85" s="190" t="s">
        <v>140</v>
      </c>
      <c r="C85" s="190"/>
      <c r="D85" s="190"/>
      <c r="E85" s="190"/>
      <c r="F85" s="190"/>
      <c r="G85" s="190"/>
      <c r="H85" s="198">
        <v>0</v>
      </c>
      <c r="I85" s="212">
        <f t="shared" si="2"/>
        <v>0</v>
      </c>
    </row>
    <row r="86" ht="15.75" customHeight="1" spans="1:9">
      <c r="A86" s="189" t="s">
        <v>141</v>
      </c>
      <c r="B86" s="189"/>
      <c r="C86" s="189"/>
      <c r="D86" s="189"/>
      <c r="E86" s="189"/>
      <c r="F86" s="189"/>
      <c r="G86" s="189"/>
      <c r="H86" s="200">
        <f>SUM(H80:H85)</f>
        <v>0.0192</v>
      </c>
      <c r="I86" s="211">
        <f>SUM(I80:I85)</f>
        <v>77.56</v>
      </c>
    </row>
    <row r="87" ht="15.75" customHeight="1" spans="1:9">
      <c r="A87" s="204"/>
      <c r="B87" s="204"/>
      <c r="C87" s="204"/>
      <c r="D87" s="204"/>
      <c r="E87" s="204"/>
      <c r="F87" s="204"/>
      <c r="G87" s="204"/>
      <c r="H87" s="204"/>
      <c r="I87" s="204"/>
    </row>
    <row r="88" ht="15.75" customHeight="1" spans="1:9">
      <c r="A88" s="189" t="s">
        <v>142</v>
      </c>
      <c r="B88" s="189"/>
      <c r="C88" s="189"/>
      <c r="D88" s="189"/>
      <c r="E88" s="189"/>
      <c r="F88" s="189"/>
      <c r="G88" s="189"/>
      <c r="H88" s="189" t="s">
        <v>73</v>
      </c>
      <c r="I88" s="189" t="s">
        <v>74</v>
      </c>
    </row>
    <row r="89" ht="15.75" customHeight="1" spans="1:9">
      <c r="A89" s="187" t="s">
        <v>48</v>
      </c>
      <c r="B89" s="190" t="s">
        <v>143</v>
      </c>
      <c r="C89" s="190"/>
      <c r="D89" s="190"/>
      <c r="E89" s="190"/>
      <c r="F89" s="190"/>
      <c r="G89" s="190"/>
      <c r="H89" s="198">
        <v>0</v>
      </c>
      <c r="I89" s="212">
        <f>I29*H89</f>
        <v>0</v>
      </c>
    </row>
    <row r="90" ht="15.75" customHeight="1" spans="1:9">
      <c r="A90" s="189" t="s">
        <v>144</v>
      </c>
      <c r="B90" s="189"/>
      <c r="C90" s="189"/>
      <c r="D90" s="189"/>
      <c r="E90" s="189"/>
      <c r="F90" s="189"/>
      <c r="G90" s="189"/>
      <c r="H90" s="200">
        <f>H89</f>
        <v>0</v>
      </c>
      <c r="I90" s="211">
        <f>I89</f>
        <v>0</v>
      </c>
    </row>
    <row r="91" ht="15.75" customHeight="1" spans="1:9">
      <c r="A91" s="204"/>
      <c r="B91" s="204"/>
      <c r="C91" s="204"/>
      <c r="D91" s="204"/>
      <c r="E91" s="204"/>
      <c r="F91" s="204"/>
      <c r="G91" s="204"/>
      <c r="H91" s="204"/>
      <c r="I91" s="204"/>
    </row>
    <row r="92" ht="15.75" customHeight="1" spans="1:9">
      <c r="A92" s="189" t="s">
        <v>145</v>
      </c>
      <c r="B92" s="189"/>
      <c r="C92" s="189"/>
      <c r="D92" s="189"/>
      <c r="E92" s="189"/>
      <c r="F92" s="189"/>
      <c r="G92" s="189"/>
      <c r="H92" s="189"/>
      <c r="I92" s="189"/>
    </row>
    <row r="93" ht="15.75" customHeight="1" spans="1:9">
      <c r="A93" s="189" t="s">
        <v>146</v>
      </c>
      <c r="B93" s="189"/>
      <c r="C93" s="189"/>
      <c r="D93" s="189"/>
      <c r="E93" s="189"/>
      <c r="F93" s="189"/>
      <c r="G93" s="189"/>
      <c r="H93" s="189"/>
      <c r="I93" s="189" t="s">
        <v>74</v>
      </c>
    </row>
    <row r="94" ht="15.75" customHeight="1" spans="1:9">
      <c r="A94" s="187" t="s">
        <v>147</v>
      </c>
      <c r="B94" s="190" t="s">
        <v>148</v>
      </c>
      <c r="C94" s="190"/>
      <c r="D94" s="190"/>
      <c r="E94" s="190"/>
      <c r="F94" s="190"/>
      <c r="G94" s="190"/>
      <c r="H94" s="190"/>
      <c r="I94" s="212">
        <f>I86</f>
        <v>77.56</v>
      </c>
    </row>
    <row r="95" ht="15.75" customHeight="1" spans="1:9">
      <c r="A95" s="187" t="s">
        <v>149</v>
      </c>
      <c r="B95" s="190" t="s">
        <v>150</v>
      </c>
      <c r="C95" s="190"/>
      <c r="D95" s="190"/>
      <c r="E95" s="190"/>
      <c r="F95" s="190"/>
      <c r="G95" s="190"/>
      <c r="H95" s="190"/>
      <c r="I95" s="212">
        <f>I90</f>
        <v>0</v>
      </c>
    </row>
    <row r="96" ht="15.75" customHeight="1" spans="1:9">
      <c r="A96" s="189" t="s">
        <v>151</v>
      </c>
      <c r="B96" s="189"/>
      <c r="C96" s="189"/>
      <c r="D96" s="189"/>
      <c r="E96" s="189"/>
      <c r="F96" s="189"/>
      <c r="G96" s="189"/>
      <c r="H96" s="189"/>
      <c r="I96" s="211">
        <f>SUM(I94:I95)</f>
        <v>77.56</v>
      </c>
    </row>
    <row r="97" ht="15.75" customHeight="1" spans="1:9">
      <c r="A97" s="204"/>
      <c r="B97" s="204"/>
      <c r="C97" s="204"/>
      <c r="D97" s="204"/>
      <c r="E97" s="204"/>
      <c r="F97" s="204"/>
      <c r="G97" s="204"/>
      <c r="H97" s="204"/>
      <c r="I97" s="204"/>
    </row>
    <row r="98" ht="15.75" customHeight="1" spans="1:9">
      <c r="A98" s="189" t="s">
        <v>152</v>
      </c>
      <c r="B98" s="189"/>
      <c r="C98" s="189"/>
      <c r="D98" s="189"/>
      <c r="E98" s="189"/>
      <c r="F98" s="189"/>
      <c r="G98" s="189"/>
      <c r="H98" s="189"/>
      <c r="I98" s="189"/>
    </row>
    <row r="99" ht="15.75" customHeight="1" spans="1:9">
      <c r="A99" s="189">
        <v>5</v>
      </c>
      <c r="B99" s="189" t="s">
        <v>153</v>
      </c>
      <c r="C99" s="189"/>
      <c r="D99" s="189"/>
      <c r="E99" s="189"/>
      <c r="F99" s="189"/>
      <c r="G99" s="189"/>
      <c r="H99" s="189"/>
      <c r="I99" s="189" t="s">
        <v>74</v>
      </c>
    </row>
    <row r="100" ht="15.75" customHeight="1" spans="1:9">
      <c r="A100" s="221" t="s">
        <v>48</v>
      </c>
      <c r="B100" s="196" t="s">
        <v>154</v>
      </c>
      <c r="C100" s="196"/>
      <c r="D100" s="196"/>
      <c r="E100" s="196"/>
      <c r="F100" s="196"/>
      <c r="G100" s="196"/>
      <c r="H100" s="222" t="s">
        <v>108</v>
      </c>
      <c r="I100" s="212">
        <v>0</v>
      </c>
    </row>
    <row r="101" ht="15.75" customHeight="1" spans="1:9">
      <c r="A101" s="221" t="s">
        <v>50</v>
      </c>
      <c r="B101" s="196" t="s">
        <v>155</v>
      </c>
      <c r="C101" s="196"/>
      <c r="D101" s="196"/>
      <c r="E101" s="196"/>
      <c r="F101" s="196"/>
      <c r="G101" s="196"/>
      <c r="H101" s="222" t="s">
        <v>108</v>
      </c>
      <c r="I101" s="236">
        <f>EPIS!K16</f>
        <v>23.1433333333333</v>
      </c>
    </row>
    <row r="102" ht="15.75" customHeight="1" spans="1:9">
      <c r="A102" s="221" t="s">
        <v>53</v>
      </c>
      <c r="B102" s="196" t="s">
        <v>156</v>
      </c>
      <c r="C102" s="196"/>
      <c r="D102" s="196"/>
      <c r="E102" s="196"/>
      <c r="F102" s="196"/>
      <c r="G102" s="196"/>
      <c r="H102" s="222" t="s">
        <v>108</v>
      </c>
      <c r="I102" s="236">
        <f>UNIFORMES!K13</f>
        <v>29.2141666666667</v>
      </c>
    </row>
    <row r="103" ht="15.75" customHeight="1" spans="1:9">
      <c r="A103" s="221" t="s">
        <v>56</v>
      </c>
      <c r="B103" s="196" t="s">
        <v>157</v>
      </c>
      <c r="C103" s="196"/>
      <c r="D103" s="196"/>
      <c r="E103" s="196"/>
      <c r="F103" s="196"/>
      <c r="G103" s="196"/>
      <c r="H103" s="223" t="s">
        <v>108</v>
      </c>
      <c r="I103" s="212">
        <f>'G1-FERRAMENTAS E EQUIPAMENTOS'!N17</f>
        <v>19.5782352941176</v>
      </c>
    </row>
    <row r="104" ht="15.75" customHeight="1" spans="1:9">
      <c r="A104" s="189" t="s">
        <v>158</v>
      </c>
      <c r="B104" s="189"/>
      <c r="C104" s="189"/>
      <c r="D104" s="189"/>
      <c r="E104" s="189"/>
      <c r="F104" s="189"/>
      <c r="G104" s="189"/>
      <c r="H104" s="200" t="s">
        <v>108</v>
      </c>
      <c r="I104" s="211">
        <f>SUM(I100:I103)</f>
        <v>71.9357352941176</v>
      </c>
    </row>
    <row r="105" ht="15.75" customHeight="1" spans="1:9">
      <c r="A105" s="220" t="s">
        <v>159</v>
      </c>
      <c r="B105" s="220"/>
      <c r="C105" s="220"/>
      <c r="D105" s="220"/>
      <c r="E105" s="220"/>
      <c r="F105" s="220"/>
      <c r="G105" s="202" t="s">
        <v>90</v>
      </c>
      <c r="H105" s="202"/>
      <c r="I105" s="213">
        <f>I29</f>
        <v>1886.92</v>
      </c>
    </row>
    <row r="106" ht="15.75" customHeight="1" spans="1:9">
      <c r="A106" s="220"/>
      <c r="B106" s="220"/>
      <c r="C106" s="220"/>
      <c r="D106" s="220"/>
      <c r="E106" s="220"/>
      <c r="F106" s="220"/>
      <c r="G106" s="202" t="s">
        <v>122</v>
      </c>
      <c r="H106" s="202"/>
      <c r="I106" s="213">
        <f>I62</f>
        <v>1886.84</v>
      </c>
    </row>
    <row r="107" ht="15.75" customHeight="1" spans="1:9">
      <c r="A107" s="220"/>
      <c r="B107" s="220"/>
      <c r="C107" s="220"/>
      <c r="D107" s="220"/>
      <c r="E107" s="220"/>
      <c r="F107" s="220"/>
      <c r="G107" s="202" t="s">
        <v>132</v>
      </c>
      <c r="H107" s="202"/>
      <c r="I107" s="213">
        <f>I73</f>
        <v>265.67</v>
      </c>
    </row>
    <row r="108" ht="15.75" customHeight="1" spans="1:9">
      <c r="A108" s="220"/>
      <c r="B108" s="220"/>
      <c r="C108" s="220"/>
      <c r="D108" s="220"/>
      <c r="E108" s="220"/>
      <c r="F108" s="220"/>
      <c r="G108" s="202" t="s">
        <v>160</v>
      </c>
      <c r="H108" s="202"/>
      <c r="I108" s="213">
        <f>I96</f>
        <v>77.56</v>
      </c>
    </row>
    <row r="109" ht="15.75" customHeight="1" spans="1:9">
      <c r="A109" s="220"/>
      <c r="B109" s="220"/>
      <c r="C109" s="220"/>
      <c r="D109" s="220"/>
      <c r="E109" s="220"/>
      <c r="F109" s="220"/>
      <c r="G109" s="202" t="s">
        <v>161</v>
      </c>
      <c r="H109" s="202"/>
      <c r="I109" s="213">
        <f>I104</f>
        <v>71.9357352941176</v>
      </c>
    </row>
    <row r="110" ht="15.75" customHeight="1" spans="1:9">
      <c r="A110" s="220"/>
      <c r="B110" s="220"/>
      <c r="C110" s="220"/>
      <c r="D110" s="220"/>
      <c r="E110" s="220"/>
      <c r="F110" s="220"/>
      <c r="G110" s="203" t="s">
        <v>92</v>
      </c>
      <c r="H110" s="203"/>
      <c r="I110" s="214">
        <f>SUM(I105:I109)</f>
        <v>4188.92573529412</v>
      </c>
    </row>
    <row r="111" ht="15.75" customHeight="1" spans="1:9">
      <c r="A111" s="189" t="s">
        <v>162</v>
      </c>
      <c r="B111" s="189"/>
      <c r="C111" s="189"/>
      <c r="D111" s="189"/>
      <c r="E111" s="189"/>
      <c r="F111" s="189"/>
      <c r="G111" s="189"/>
      <c r="H111" s="189"/>
      <c r="I111" s="189"/>
    </row>
    <row r="112" ht="15.75" customHeight="1" spans="1:9">
      <c r="A112" s="189">
        <v>6</v>
      </c>
      <c r="B112" s="189" t="s">
        <v>163</v>
      </c>
      <c r="C112" s="189"/>
      <c r="D112" s="189"/>
      <c r="E112" s="189"/>
      <c r="F112" s="189"/>
      <c r="G112" s="189"/>
      <c r="H112" s="189" t="s">
        <v>73</v>
      </c>
      <c r="I112" s="189" t="s">
        <v>74</v>
      </c>
    </row>
    <row r="113" ht="15.75" customHeight="1" spans="1:9">
      <c r="A113" s="187" t="s">
        <v>48</v>
      </c>
      <c r="B113" s="190" t="s">
        <v>164</v>
      </c>
      <c r="C113" s="190"/>
      <c r="D113" s="190"/>
      <c r="E113" s="190"/>
      <c r="F113" s="190"/>
      <c r="G113" s="190"/>
      <c r="H113" s="224">
        <v>0.05</v>
      </c>
      <c r="I113" s="212">
        <f>ROUND(H113*I110,2)</f>
        <v>209.45</v>
      </c>
    </row>
    <row r="114" ht="15.75" customHeight="1" spans="1:9">
      <c r="A114" s="187" t="s">
        <v>50</v>
      </c>
      <c r="B114" s="190" t="s">
        <v>165</v>
      </c>
      <c r="C114" s="190"/>
      <c r="D114" s="190"/>
      <c r="E114" s="190"/>
      <c r="F114" s="190"/>
      <c r="G114" s="190"/>
      <c r="H114" s="224">
        <v>0.1</v>
      </c>
      <c r="I114" s="212">
        <f>ROUND(H114*(I110+I113),2)</f>
        <v>439.84</v>
      </c>
    </row>
    <row r="115" ht="15.75" customHeight="1" spans="1:9">
      <c r="A115" s="187" t="s">
        <v>53</v>
      </c>
      <c r="B115" s="225" t="s">
        <v>166</v>
      </c>
      <c r="C115" s="225"/>
      <c r="D115" s="225"/>
      <c r="E115" s="225"/>
      <c r="F115" s="225"/>
      <c r="G115" s="225"/>
      <c r="H115" s="198"/>
      <c r="I115" s="237"/>
    </row>
    <row r="116" ht="15.75" customHeight="1" spans="1:9">
      <c r="A116" s="187" t="s">
        <v>167</v>
      </c>
      <c r="B116" s="190" t="s">
        <v>168</v>
      </c>
      <c r="C116" s="190"/>
      <c r="D116" s="190"/>
      <c r="E116" s="190"/>
      <c r="F116" s="190"/>
      <c r="G116" s="190"/>
      <c r="H116" s="224">
        <v>0.0165</v>
      </c>
      <c r="I116" s="212">
        <f t="shared" ref="I116:I118" si="3">ROUND($I$126*H116,2)</f>
        <v>93.1</v>
      </c>
    </row>
    <row r="117" ht="15.75" customHeight="1" spans="1:9">
      <c r="A117" s="187" t="s">
        <v>169</v>
      </c>
      <c r="B117" s="190" t="s">
        <v>170</v>
      </c>
      <c r="C117" s="190"/>
      <c r="D117" s="190"/>
      <c r="E117" s="190"/>
      <c r="F117" s="190"/>
      <c r="G117" s="190"/>
      <c r="H117" s="224">
        <v>0.076</v>
      </c>
      <c r="I117" s="212">
        <f t="shared" si="3"/>
        <v>428.81</v>
      </c>
    </row>
    <row r="118" ht="15.75" customHeight="1" spans="1:9">
      <c r="A118" s="187" t="s">
        <v>171</v>
      </c>
      <c r="B118" s="190" t="s">
        <v>172</v>
      </c>
      <c r="C118" s="190"/>
      <c r="D118" s="190"/>
      <c r="E118" s="190"/>
      <c r="F118" s="190"/>
      <c r="G118" s="190"/>
      <c r="H118" s="224">
        <v>0.05</v>
      </c>
      <c r="I118" s="212">
        <f t="shared" si="3"/>
        <v>282.11</v>
      </c>
    </row>
    <row r="119" ht="15.75" customHeight="1" spans="1:9">
      <c r="A119" s="189" t="s">
        <v>173</v>
      </c>
      <c r="B119" s="189"/>
      <c r="C119" s="189"/>
      <c r="D119" s="189"/>
      <c r="E119" s="189"/>
      <c r="F119" s="189"/>
      <c r="G119" s="189"/>
      <c r="H119" s="226">
        <f>SUM(H113:H118)</f>
        <v>0.2925</v>
      </c>
      <c r="I119" s="211">
        <f>SUM(I113:I118)</f>
        <v>1453.31</v>
      </c>
    </row>
    <row r="120" ht="15.75" customHeight="1" spans="1:9">
      <c r="A120" s="227"/>
      <c r="B120" s="228"/>
      <c r="C120" s="228"/>
      <c r="D120" s="228"/>
      <c r="E120" s="228"/>
      <c r="F120" s="228"/>
      <c r="G120" s="228"/>
      <c r="H120" s="228"/>
      <c r="I120" s="228"/>
    </row>
    <row r="121" ht="15.75" customHeight="1" spans="1:9">
      <c r="A121" s="229" t="s">
        <v>174</v>
      </c>
      <c r="B121" s="230" t="s">
        <v>175</v>
      </c>
      <c r="C121" s="230"/>
      <c r="D121" s="230"/>
      <c r="E121" s="230"/>
      <c r="F121" s="230"/>
      <c r="G121" s="230"/>
      <c r="H121" s="231">
        <f>SUM(H116+H117+H118)</f>
        <v>0.1425</v>
      </c>
      <c r="I121" s="238"/>
    </row>
    <row r="122" ht="15.75" customHeight="1" spans="1:9">
      <c r="A122" s="229"/>
      <c r="B122" s="230">
        <v>100</v>
      </c>
      <c r="C122" s="230"/>
      <c r="D122" s="230"/>
      <c r="E122" s="230"/>
      <c r="F122" s="230"/>
      <c r="G122" s="230"/>
      <c r="H122" s="231"/>
      <c r="I122" s="238"/>
    </row>
    <row r="123" ht="15.75" customHeight="1" spans="1:9">
      <c r="A123" s="232"/>
      <c r="B123" s="230"/>
      <c r="C123" s="230"/>
      <c r="D123" s="230"/>
      <c r="E123" s="230"/>
      <c r="F123" s="230"/>
      <c r="G123" s="230"/>
      <c r="H123" s="231"/>
      <c r="I123" s="238"/>
    </row>
    <row r="124" ht="15.75" customHeight="1" spans="1:9">
      <c r="A124" s="229" t="s">
        <v>176</v>
      </c>
      <c r="B124" s="230" t="s">
        <v>177</v>
      </c>
      <c r="C124" s="230"/>
      <c r="D124" s="230"/>
      <c r="E124" s="230"/>
      <c r="F124" s="230"/>
      <c r="G124" s="230"/>
      <c r="H124" s="231"/>
      <c r="I124" s="238">
        <f>I110+I113+I114</f>
        <v>4838.21573529412</v>
      </c>
    </row>
    <row r="125" ht="15.75" customHeight="1" spans="1:9">
      <c r="A125" s="229"/>
      <c r="B125" s="230"/>
      <c r="C125" s="230"/>
      <c r="D125" s="230"/>
      <c r="E125" s="230"/>
      <c r="F125" s="230"/>
      <c r="G125" s="230"/>
      <c r="H125" s="231"/>
      <c r="I125" s="238"/>
    </row>
    <row r="126" ht="15.75" customHeight="1" spans="1:9">
      <c r="A126" s="229" t="s">
        <v>178</v>
      </c>
      <c r="B126" s="230" t="s">
        <v>179</v>
      </c>
      <c r="C126" s="230"/>
      <c r="D126" s="230"/>
      <c r="E126" s="230"/>
      <c r="F126" s="230"/>
      <c r="G126" s="230"/>
      <c r="H126" s="231"/>
      <c r="I126" s="238">
        <f>ROUND(I124/(1-H121),2)</f>
        <v>5642.23</v>
      </c>
    </row>
    <row r="127" ht="15.75" customHeight="1" spans="1:9">
      <c r="A127" s="229"/>
      <c r="B127" s="230"/>
      <c r="C127" s="230"/>
      <c r="D127" s="230"/>
      <c r="E127" s="230"/>
      <c r="F127" s="230"/>
      <c r="G127" s="230"/>
      <c r="H127" s="231"/>
      <c r="I127" s="238"/>
    </row>
    <row r="128" ht="15.75" customHeight="1" spans="1:9">
      <c r="A128" s="229"/>
      <c r="B128" s="230" t="s">
        <v>180</v>
      </c>
      <c r="C128" s="230"/>
      <c r="D128" s="230"/>
      <c r="E128" s="230"/>
      <c r="F128" s="230"/>
      <c r="G128" s="230"/>
      <c r="H128" s="231"/>
      <c r="I128" s="238">
        <f>I126-I124</f>
        <v>804.014264705881</v>
      </c>
    </row>
    <row r="129" ht="15.75" customHeight="1" spans="1:9">
      <c r="A129" s="227"/>
      <c r="B129" s="239"/>
      <c r="C129" s="239"/>
      <c r="D129" s="239"/>
      <c r="E129" s="239"/>
      <c r="F129" s="239"/>
      <c r="G129" s="239"/>
      <c r="H129" s="239"/>
      <c r="I129" s="240"/>
    </row>
    <row r="130" ht="15.75" customHeight="1" spans="1:9">
      <c r="A130" s="189" t="s">
        <v>181</v>
      </c>
      <c r="B130" s="189"/>
      <c r="C130" s="189"/>
      <c r="D130" s="189"/>
      <c r="E130" s="189"/>
      <c r="F130" s="189"/>
      <c r="G130" s="189"/>
      <c r="H130" s="189"/>
      <c r="I130" s="189"/>
    </row>
    <row r="131" ht="15.75" customHeight="1" spans="1:9">
      <c r="A131" s="189" t="s">
        <v>182</v>
      </c>
      <c r="B131" s="189"/>
      <c r="C131" s="189"/>
      <c r="D131" s="189"/>
      <c r="E131" s="189"/>
      <c r="F131" s="189"/>
      <c r="G131" s="189"/>
      <c r="H131" s="189"/>
      <c r="I131" s="189" t="s">
        <v>74</v>
      </c>
    </row>
    <row r="132" ht="15.75" customHeight="1" spans="1:9">
      <c r="A132" s="188" t="s">
        <v>48</v>
      </c>
      <c r="B132" s="190" t="str">
        <f>A21</f>
        <v>MÓDULO 1 - COMPOSIÇÃO DA REMUNERAÇÃO</v>
      </c>
      <c r="C132" s="190"/>
      <c r="D132" s="190"/>
      <c r="E132" s="190"/>
      <c r="F132" s="190"/>
      <c r="G132" s="190"/>
      <c r="H132" s="190"/>
      <c r="I132" s="241">
        <f>I29</f>
        <v>1886.92</v>
      </c>
    </row>
    <row r="133" ht="15.75" customHeight="1" spans="1:9">
      <c r="A133" s="188" t="s">
        <v>50</v>
      </c>
      <c r="B133" s="190" t="str">
        <f>A31</f>
        <v>MÓDULO 2 – ENCARGOS E BENEFÍCIOS ANUAIS, MENSAIS E DIÁRIOS</v>
      </c>
      <c r="C133" s="190"/>
      <c r="D133" s="190"/>
      <c r="E133" s="190"/>
      <c r="F133" s="190"/>
      <c r="G133" s="190"/>
      <c r="H133" s="190"/>
      <c r="I133" s="241">
        <f>I62</f>
        <v>1886.84</v>
      </c>
    </row>
    <row r="134" ht="15.75" customHeight="1" spans="1:9">
      <c r="A134" s="188" t="s">
        <v>53</v>
      </c>
      <c r="B134" s="190" t="str">
        <f>A66</f>
        <v>MÓDULO 3 – PROVISÃO PARA RESCISÃO</v>
      </c>
      <c r="C134" s="190"/>
      <c r="D134" s="190"/>
      <c r="E134" s="190"/>
      <c r="F134" s="190"/>
      <c r="G134" s="190"/>
      <c r="H134" s="190"/>
      <c r="I134" s="241">
        <f>I73</f>
        <v>265.67</v>
      </c>
    </row>
    <row r="135" ht="15.75" customHeight="1" spans="1:9">
      <c r="A135" s="188" t="s">
        <v>56</v>
      </c>
      <c r="B135" s="190" t="str">
        <f>A78</f>
        <v>MÓDULO 4 – CUSTO DE REPOSIÇÃO DO PROFISSIONAL AUSENTE</v>
      </c>
      <c r="C135" s="190"/>
      <c r="D135" s="190"/>
      <c r="E135" s="190"/>
      <c r="F135" s="190"/>
      <c r="G135" s="190"/>
      <c r="H135" s="190"/>
      <c r="I135" s="241">
        <f>I96</f>
        <v>77.56</v>
      </c>
    </row>
    <row r="136" ht="15.75" customHeight="1" spans="1:9">
      <c r="A136" s="188" t="s">
        <v>79</v>
      </c>
      <c r="B136" s="190" t="str">
        <f>A98</f>
        <v>MÓDULO 5 – INSUMOS DIVERSOS</v>
      </c>
      <c r="C136" s="190"/>
      <c r="D136" s="190"/>
      <c r="E136" s="190"/>
      <c r="F136" s="190"/>
      <c r="G136" s="190"/>
      <c r="H136" s="190"/>
      <c r="I136" s="241">
        <f>I104</f>
        <v>71.9357352941176</v>
      </c>
    </row>
    <row r="137" ht="15.75" customHeight="1" spans="1:9">
      <c r="A137" s="189" t="s">
        <v>183</v>
      </c>
      <c r="B137" s="189"/>
      <c r="C137" s="189"/>
      <c r="D137" s="189"/>
      <c r="E137" s="189"/>
      <c r="F137" s="189"/>
      <c r="G137" s="189"/>
      <c r="H137" s="189"/>
      <c r="I137" s="211">
        <f>SUM(I132:I136)</f>
        <v>4188.92573529412</v>
      </c>
    </row>
    <row r="138" ht="15.75" customHeight="1" spans="1:9">
      <c r="A138" s="188" t="s">
        <v>81</v>
      </c>
      <c r="B138" s="190" t="str">
        <f>A111</f>
        <v>MÓDULO 6 – CUSTOS INDIRETOS, TRIBUTOS E LUCRO</v>
      </c>
      <c r="C138" s="190"/>
      <c r="D138" s="190"/>
      <c r="E138" s="190"/>
      <c r="F138" s="190"/>
      <c r="G138" s="190"/>
      <c r="H138" s="190"/>
      <c r="I138" s="241">
        <f>I119</f>
        <v>1453.31</v>
      </c>
    </row>
    <row r="139" ht="15.75" customHeight="1" spans="1:9">
      <c r="A139" s="189" t="s">
        <v>184</v>
      </c>
      <c r="B139" s="189"/>
      <c r="C139" s="189"/>
      <c r="D139" s="189"/>
      <c r="E139" s="189"/>
      <c r="F139" s="189"/>
      <c r="G139" s="189"/>
      <c r="H139" s="189"/>
      <c r="I139" s="211">
        <f>SUM(I137:I138)</f>
        <v>5642.23573529412</v>
      </c>
    </row>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144">
    <mergeCell ref="A1:I1"/>
    <mergeCell ref="A2:I2"/>
    <mergeCell ref="A3:G3"/>
    <mergeCell ref="H3:I3"/>
    <mergeCell ref="A4:I4"/>
    <mergeCell ref="A5:I5"/>
    <mergeCell ref="B6:H6"/>
    <mergeCell ref="B7:H7"/>
    <mergeCell ref="B8:H8"/>
    <mergeCell ref="B9:H9"/>
    <mergeCell ref="A10:I10"/>
    <mergeCell ref="A11:I11"/>
    <mergeCell ref="A12:B12"/>
    <mergeCell ref="C12:D12"/>
    <mergeCell ref="E12:I12"/>
    <mergeCell ref="A13:B13"/>
    <mergeCell ref="C13:D13"/>
    <mergeCell ref="E13:I13"/>
    <mergeCell ref="A14:I14"/>
    <mergeCell ref="B15:H15"/>
    <mergeCell ref="B16:H16"/>
    <mergeCell ref="B17:H17"/>
    <mergeCell ref="B18:H18"/>
    <mergeCell ref="B19:H19"/>
    <mergeCell ref="A20:I20"/>
    <mergeCell ref="A21:I21"/>
    <mergeCell ref="B22:G22"/>
    <mergeCell ref="B23:G23"/>
    <mergeCell ref="B24:G24"/>
    <mergeCell ref="B25:G25"/>
    <mergeCell ref="B26:G26"/>
    <mergeCell ref="B27:G27"/>
    <mergeCell ref="B28:G28"/>
    <mergeCell ref="A29:H29"/>
    <mergeCell ref="A30:I30"/>
    <mergeCell ref="A31:I31"/>
    <mergeCell ref="A32:G32"/>
    <mergeCell ref="B33:G33"/>
    <mergeCell ref="B34:G34"/>
    <mergeCell ref="A35:G35"/>
    <mergeCell ref="G36:H36"/>
    <mergeCell ref="G37:H37"/>
    <mergeCell ref="G38:H38"/>
    <mergeCell ref="A39:G39"/>
    <mergeCell ref="B40:G40"/>
    <mergeCell ref="B41:G41"/>
    <mergeCell ref="B42:G42"/>
    <mergeCell ref="B43:G43"/>
    <mergeCell ref="B44:G44"/>
    <mergeCell ref="B45:G45"/>
    <mergeCell ref="B46:G46"/>
    <mergeCell ref="B47:G47"/>
    <mergeCell ref="A48:G48"/>
    <mergeCell ref="A49:I49"/>
    <mergeCell ref="A50:G50"/>
    <mergeCell ref="B51:G51"/>
    <mergeCell ref="B52:G52"/>
    <mergeCell ref="B53:G53"/>
    <mergeCell ref="B54:G54"/>
    <mergeCell ref="A55:H55"/>
    <mergeCell ref="A56:I56"/>
    <mergeCell ref="A57:I57"/>
    <mergeCell ref="A58:H58"/>
    <mergeCell ref="B59:H59"/>
    <mergeCell ref="B60:H60"/>
    <mergeCell ref="B61:H61"/>
    <mergeCell ref="A62:H62"/>
    <mergeCell ref="G63:H63"/>
    <mergeCell ref="G64:H64"/>
    <mergeCell ref="G65:H65"/>
    <mergeCell ref="A66:I66"/>
    <mergeCell ref="B67:G67"/>
    <mergeCell ref="B68:G68"/>
    <mergeCell ref="B69:G69"/>
    <mergeCell ref="B70:G70"/>
    <mergeCell ref="B71:G71"/>
    <mergeCell ref="B72:G72"/>
    <mergeCell ref="A73:G73"/>
    <mergeCell ref="G74:H74"/>
    <mergeCell ref="G75:H75"/>
    <mergeCell ref="G76:H76"/>
    <mergeCell ref="G77:H77"/>
    <mergeCell ref="A78:I78"/>
    <mergeCell ref="A79:G79"/>
    <mergeCell ref="B80:G80"/>
    <mergeCell ref="B81:G81"/>
    <mergeCell ref="B82:G82"/>
    <mergeCell ref="B83:G83"/>
    <mergeCell ref="B84:G84"/>
    <mergeCell ref="B85:G85"/>
    <mergeCell ref="A86:G86"/>
    <mergeCell ref="A87:I87"/>
    <mergeCell ref="A88:G88"/>
    <mergeCell ref="B89:G89"/>
    <mergeCell ref="A90:G90"/>
    <mergeCell ref="A91:I91"/>
    <mergeCell ref="A92:I92"/>
    <mergeCell ref="A93:H93"/>
    <mergeCell ref="B94:H94"/>
    <mergeCell ref="B95:H95"/>
    <mergeCell ref="A96:H96"/>
    <mergeCell ref="A97:I97"/>
    <mergeCell ref="A98:I98"/>
    <mergeCell ref="B99:G99"/>
    <mergeCell ref="B100:G100"/>
    <mergeCell ref="B101:G101"/>
    <mergeCell ref="B102:G102"/>
    <mergeCell ref="B103:G103"/>
    <mergeCell ref="A104:G104"/>
    <mergeCell ref="G105:H105"/>
    <mergeCell ref="G106:H106"/>
    <mergeCell ref="G107:H107"/>
    <mergeCell ref="G108:H108"/>
    <mergeCell ref="G109:H109"/>
    <mergeCell ref="G110:H110"/>
    <mergeCell ref="A111:I111"/>
    <mergeCell ref="B112:G112"/>
    <mergeCell ref="B113:G113"/>
    <mergeCell ref="B114:G114"/>
    <mergeCell ref="B115:G115"/>
    <mergeCell ref="B116:G116"/>
    <mergeCell ref="B117:G117"/>
    <mergeCell ref="B118:G118"/>
    <mergeCell ref="A119:G119"/>
    <mergeCell ref="B120:I120"/>
    <mergeCell ref="B121:G121"/>
    <mergeCell ref="B122:G122"/>
    <mergeCell ref="B124:G124"/>
    <mergeCell ref="B126:G126"/>
    <mergeCell ref="B128:G128"/>
    <mergeCell ref="A130:I130"/>
    <mergeCell ref="A131:H131"/>
    <mergeCell ref="B132:H132"/>
    <mergeCell ref="B133:H133"/>
    <mergeCell ref="B134:H134"/>
    <mergeCell ref="B135:H135"/>
    <mergeCell ref="B136:H136"/>
    <mergeCell ref="A137:H137"/>
    <mergeCell ref="B138:H138"/>
    <mergeCell ref="A139:H139"/>
    <mergeCell ref="A36:F38"/>
    <mergeCell ref="A63:F65"/>
    <mergeCell ref="A74:F77"/>
    <mergeCell ref="A105:F110"/>
  </mergeCells>
  <pageMargins left="0.315277777777778" right="0.315277777777778" top="0.315277777777778" bottom="0.315277777777778" header="0.511811023622047" footer="0.511811023622047"/>
  <pageSetup paperSize="9" scale="72" fitToHeight="0" orientation="portrait" horizontalDpi="300" verticalDpi="300"/>
  <headerFooter/>
  <rowBreaks count="1" manualBreakCount="1">
    <brk id="72"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997"/>
  <sheetViews>
    <sheetView view="pageBreakPreview" zoomScale="60" zoomScaleNormal="80" workbookViewId="0">
      <selection activeCell="H51" sqref="H51:I51"/>
    </sheetView>
  </sheetViews>
  <sheetFormatPr defaultColWidth="8.71428571428571" defaultRowHeight="14.25" customHeight="1"/>
  <cols>
    <col min="1" max="1" width="7.42857142857143" customWidth="1"/>
    <col min="2" max="2" width="12.4285714285714" customWidth="1"/>
    <col min="3" max="3" width="15" customWidth="1"/>
    <col min="4" max="4" width="15.2857142857143" customWidth="1"/>
    <col min="5" max="5" width="13.4285714285714" customWidth="1"/>
    <col min="6" max="6" width="13.5714285714286" customWidth="1"/>
    <col min="7" max="7" width="11.8571428571429" customWidth="1"/>
    <col min="8" max="8" width="12.8571428571429" customWidth="1"/>
    <col min="9" max="9" width="33.7142857142857" customWidth="1"/>
    <col min="10" max="10" width="7.14285714285714" customWidth="1"/>
    <col min="11" max="11" width="10.5714285714286" customWidth="1"/>
    <col min="12" max="12" width="12.8571428571429" customWidth="1"/>
    <col min="13" max="13" width="7.14285714285714" customWidth="1"/>
    <col min="14" max="14" width="10.5714285714286" customWidth="1"/>
    <col min="15" max="1025" width="14.4285714285714" customWidth="1"/>
  </cols>
  <sheetData>
    <row r="1" spans="1:9">
      <c r="A1" s="187" t="s">
        <v>185</v>
      </c>
      <c r="B1" s="187"/>
      <c r="C1" s="187"/>
      <c r="D1" s="187"/>
      <c r="E1" s="187"/>
      <c r="F1" s="187"/>
      <c r="G1" s="187"/>
      <c r="H1" s="187"/>
      <c r="I1" s="187"/>
    </row>
    <row r="2" spans="1:9">
      <c r="A2" s="187"/>
      <c r="B2" s="187"/>
      <c r="C2" s="187"/>
      <c r="D2" s="187"/>
      <c r="E2" s="187"/>
      <c r="F2" s="187"/>
      <c r="G2" s="187"/>
      <c r="H2" s="187"/>
      <c r="I2" s="187"/>
    </row>
    <row r="3" spans="1:9">
      <c r="A3" s="187" t="s">
        <v>45</v>
      </c>
      <c r="B3" s="187"/>
      <c r="C3" s="187"/>
      <c r="D3" s="187"/>
      <c r="E3" s="187"/>
      <c r="F3" s="187"/>
      <c r="G3" s="187"/>
      <c r="H3" s="188" t="s">
        <v>46</v>
      </c>
      <c r="I3" s="188"/>
    </row>
    <row r="4" spans="1:9">
      <c r="A4" s="187"/>
      <c r="B4" s="187"/>
      <c r="C4" s="187"/>
      <c r="D4" s="187"/>
      <c r="E4" s="187"/>
      <c r="F4" s="187"/>
      <c r="G4" s="187"/>
      <c r="H4" s="187"/>
      <c r="I4" s="187"/>
    </row>
    <row r="5" spans="1:9">
      <c r="A5" s="189" t="s">
        <v>47</v>
      </c>
      <c r="B5" s="189"/>
      <c r="C5" s="189"/>
      <c r="D5" s="189"/>
      <c r="E5" s="189"/>
      <c r="F5" s="189"/>
      <c r="G5" s="189"/>
      <c r="H5" s="189"/>
      <c r="I5" s="189"/>
    </row>
    <row r="6" spans="1:9">
      <c r="A6" s="188" t="s">
        <v>48</v>
      </c>
      <c r="B6" s="190" t="s">
        <v>49</v>
      </c>
      <c r="C6" s="190"/>
      <c r="D6" s="190"/>
      <c r="E6" s="190"/>
      <c r="F6" s="190"/>
      <c r="G6" s="190"/>
      <c r="H6" s="190"/>
      <c r="I6" s="207"/>
    </row>
    <row r="7" spans="1:9">
      <c r="A7" s="188" t="s">
        <v>50</v>
      </c>
      <c r="B7" s="190" t="s">
        <v>51</v>
      </c>
      <c r="C7" s="190"/>
      <c r="D7" s="190"/>
      <c r="E7" s="190"/>
      <c r="F7" s="190"/>
      <c r="G7" s="190"/>
      <c r="H7" s="190"/>
      <c r="I7" s="188" t="s">
        <v>52</v>
      </c>
    </row>
    <row r="8" spans="1:9">
      <c r="A8" s="188" t="s">
        <v>53</v>
      </c>
      <c r="B8" s="190" t="s">
        <v>54</v>
      </c>
      <c r="C8" s="190"/>
      <c r="D8" s="190"/>
      <c r="E8" s="190"/>
      <c r="F8" s="190"/>
      <c r="G8" s="190"/>
      <c r="H8" s="190"/>
      <c r="I8" s="188" t="s">
        <v>55</v>
      </c>
    </row>
    <row r="9" spans="1:9">
      <c r="A9" s="188" t="s">
        <v>56</v>
      </c>
      <c r="B9" s="190" t="s">
        <v>57</v>
      </c>
      <c r="C9" s="190"/>
      <c r="D9" s="190"/>
      <c r="E9" s="190"/>
      <c r="F9" s="190"/>
      <c r="G9" s="190"/>
      <c r="H9" s="190"/>
      <c r="I9" s="188">
        <v>24</v>
      </c>
    </row>
    <row r="10" spans="1:9">
      <c r="A10" s="191"/>
      <c r="B10" s="191"/>
      <c r="C10" s="191"/>
      <c r="D10" s="191"/>
      <c r="E10" s="191"/>
      <c r="F10" s="191"/>
      <c r="G10" s="191"/>
      <c r="H10" s="191"/>
      <c r="I10" s="191"/>
    </row>
    <row r="11" spans="1:9">
      <c r="A11" s="189" t="s">
        <v>58</v>
      </c>
      <c r="B11" s="189"/>
      <c r="C11" s="189"/>
      <c r="D11" s="189"/>
      <c r="E11" s="189"/>
      <c r="F11" s="189"/>
      <c r="G11" s="189"/>
      <c r="H11" s="189"/>
      <c r="I11" s="189"/>
    </row>
    <row r="12" ht="12.75" customHeight="1" spans="1:9">
      <c r="A12" s="188" t="s">
        <v>59</v>
      </c>
      <c r="B12" s="188"/>
      <c r="C12" s="188" t="s">
        <v>60</v>
      </c>
      <c r="D12" s="188"/>
      <c r="E12" s="188" t="s">
        <v>61</v>
      </c>
      <c r="F12" s="188"/>
      <c r="G12" s="188"/>
      <c r="H12" s="188"/>
      <c r="I12" s="188"/>
    </row>
    <row r="13" ht="26.25" customHeight="1" spans="1:9">
      <c r="A13" s="192" t="s">
        <v>62</v>
      </c>
      <c r="B13" s="192"/>
      <c r="C13" s="193" t="s">
        <v>14</v>
      </c>
      <c r="D13" s="193"/>
      <c r="E13" s="194">
        <v>2</v>
      </c>
      <c r="F13" s="194"/>
      <c r="G13" s="194"/>
      <c r="H13" s="194"/>
      <c r="I13" s="194"/>
    </row>
    <row r="14" spans="1:9">
      <c r="A14" s="189" t="s">
        <v>63</v>
      </c>
      <c r="B14" s="189"/>
      <c r="C14" s="189"/>
      <c r="D14" s="189"/>
      <c r="E14" s="189"/>
      <c r="F14" s="189"/>
      <c r="G14" s="189"/>
      <c r="H14" s="189"/>
      <c r="I14" s="189"/>
    </row>
    <row r="15" spans="1:10">
      <c r="A15" s="188">
        <v>1</v>
      </c>
      <c r="B15" s="190" t="s">
        <v>64</v>
      </c>
      <c r="C15" s="190"/>
      <c r="D15" s="190"/>
      <c r="E15" s="190"/>
      <c r="F15" s="190"/>
      <c r="G15" s="190"/>
      <c r="H15" s="190"/>
      <c r="I15" s="194" t="s">
        <v>186</v>
      </c>
      <c r="J15" s="208"/>
    </row>
    <row r="16" spans="1:9">
      <c r="A16" s="188">
        <v>2</v>
      </c>
      <c r="B16" s="190" t="s">
        <v>65</v>
      </c>
      <c r="C16" s="190"/>
      <c r="D16" s="190"/>
      <c r="E16" s="190"/>
      <c r="F16" s="190"/>
      <c r="G16" s="190"/>
      <c r="H16" s="190"/>
      <c r="I16" s="192" t="s">
        <v>16</v>
      </c>
    </row>
    <row r="17" spans="1:9">
      <c r="A17" s="188">
        <v>3</v>
      </c>
      <c r="B17" s="190" t="s">
        <v>66</v>
      </c>
      <c r="C17" s="190"/>
      <c r="D17" s="190"/>
      <c r="E17" s="190"/>
      <c r="F17" s="190"/>
      <c r="G17" s="190"/>
      <c r="H17" s="190"/>
      <c r="I17" s="209">
        <v>1584.68</v>
      </c>
    </row>
    <row r="18" ht="38.25" spans="1:9">
      <c r="A18" s="194">
        <v>4</v>
      </c>
      <c r="B18" s="195" t="s">
        <v>67</v>
      </c>
      <c r="C18" s="195"/>
      <c r="D18" s="195"/>
      <c r="E18" s="195"/>
      <c r="F18" s="195"/>
      <c r="G18" s="195"/>
      <c r="H18" s="195"/>
      <c r="I18" s="192" t="s">
        <v>68</v>
      </c>
    </row>
    <row r="19" spans="1:9">
      <c r="A19" s="188">
        <v>5</v>
      </c>
      <c r="B19" s="190" t="s">
        <v>69</v>
      </c>
      <c r="C19" s="190"/>
      <c r="D19" s="190"/>
      <c r="E19" s="190"/>
      <c r="F19" s="190"/>
      <c r="G19" s="190"/>
      <c r="H19" s="190"/>
      <c r="I19" s="207" t="s">
        <v>70</v>
      </c>
    </row>
    <row r="20" spans="1:9">
      <c r="A20" s="196"/>
      <c r="B20" s="196"/>
      <c r="C20" s="196"/>
      <c r="D20" s="196"/>
      <c r="E20" s="196"/>
      <c r="F20" s="196"/>
      <c r="G20" s="196"/>
      <c r="H20" s="196"/>
      <c r="I20" s="196"/>
    </row>
    <row r="21" ht="15.75" customHeight="1" spans="1:9">
      <c r="A21" s="189" t="s">
        <v>71</v>
      </c>
      <c r="B21" s="189"/>
      <c r="C21" s="189"/>
      <c r="D21" s="189"/>
      <c r="E21" s="189"/>
      <c r="F21" s="189"/>
      <c r="G21" s="189"/>
      <c r="H21" s="189"/>
      <c r="I21" s="189"/>
    </row>
    <row r="22" ht="15.75" customHeight="1" spans="1:9">
      <c r="A22" s="197">
        <v>1</v>
      </c>
      <c r="B22" s="189" t="s">
        <v>72</v>
      </c>
      <c r="C22" s="189"/>
      <c r="D22" s="189"/>
      <c r="E22" s="189"/>
      <c r="F22" s="189"/>
      <c r="G22" s="189"/>
      <c r="H22" s="189" t="s">
        <v>73</v>
      </c>
      <c r="I22" s="189" t="s">
        <v>74</v>
      </c>
    </row>
    <row r="23" ht="15.75" customHeight="1" spans="1:9">
      <c r="A23" s="187" t="s">
        <v>48</v>
      </c>
      <c r="B23" s="190" t="s">
        <v>75</v>
      </c>
      <c r="C23" s="190"/>
      <c r="D23" s="190"/>
      <c r="E23" s="190"/>
      <c r="F23" s="190"/>
      <c r="G23" s="190"/>
      <c r="H23" s="196"/>
      <c r="I23" s="210">
        <f>I17</f>
        <v>1584.68</v>
      </c>
    </row>
    <row r="24" ht="15.75" customHeight="1" spans="1:9">
      <c r="A24" s="187" t="s">
        <v>50</v>
      </c>
      <c r="B24" s="190" t="s">
        <v>76</v>
      </c>
      <c r="C24" s="190"/>
      <c r="D24" s="190"/>
      <c r="E24" s="190"/>
      <c r="F24" s="190"/>
      <c r="G24" s="190"/>
      <c r="H24" s="198">
        <v>0.3</v>
      </c>
      <c r="I24" s="210">
        <f>(I23*H24)</f>
        <v>475.404</v>
      </c>
    </row>
    <row r="25" ht="15.75" customHeight="1" spans="1:9">
      <c r="A25" s="187" t="s">
        <v>53</v>
      </c>
      <c r="B25" s="190" t="s">
        <v>77</v>
      </c>
      <c r="C25" s="190"/>
      <c r="D25" s="190"/>
      <c r="E25" s="190"/>
      <c r="F25" s="190"/>
      <c r="G25" s="190"/>
      <c r="H25" s="198"/>
      <c r="I25" s="210">
        <v>0</v>
      </c>
    </row>
    <row r="26" ht="15.75" customHeight="1" spans="1:9">
      <c r="A26" s="187" t="s">
        <v>56</v>
      </c>
      <c r="B26" s="190" t="s">
        <v>78</v>
      </c>
      <c r="C26" s="190"/>
      <c r="D26" s="190"/>
      <c r="E26" s="190"/>
      <c r="F26" s="190"/>
      <c r="G26" s="190"/>
      <c r="H26" s="198"/>
      <c r="I26" s="210">
        <v>0</v>
      </c>
    </row>
    <row r="27" ht="15.75" customHeight="1" spans="1:9">
      <c r="A27" s="187" t="s">
        <v>79</v>
      </c>
      <c r="B27" s="190" t="s">
        <v>80</v>
      </c>
      <c r="C27" s="190"/>
      <c r="D27" s="190"/>
      <c r="E27" s="190"/>
      <c r="F27" s="190"/>
      <c r="G27" s="190"/>
      <c r="H27" s="198"/>
      <c r="I27" s="210">
        <v>0</v>
      </c>
    </row>
    <row r="28" ht="15.75" customHeight="1" spans="1:9">
      <c r="A28" s="187" t="s">
        <v>81</v>
      </c>
      <c r="B28" s="190" t="s">
        <v>82</v>
      </c>
      <c r="C28" s="190"/>
      <c r="D28" s="190"/>
      <c r="E28" s="190"/>
      <c r="F28" s="190"/>
      <c r="G28" s="190"/>
      <c r="H28" s="198"/>
      <c r="I28" s="210">
        <v>0</v>
      </c>
    </row>
    <row r="29" ht="15.75" customHeight="1" spans="1:9">
      <c r="A29" s="189" t="s">
        <v>83</v>
      </c>
      <c r="B29" s="189"/>
      <c r="C29" s="189"/>
      <c r="D29" s="189"/>
      <c r="E29" s="189"/>
      <c r="F29" s="189"/>
      <c r="G29" s="189"/>
      <c r="H29" s="189"/>
      <c r="I29" s="211">
        <f>SUM(I23:I28)</f>
        <v>2060.084</v>
      </c>
    </row>
    <row r="30" ht="15.75" customHeight="1" spans="1:9">
      <c r="A30" s="199"/>
      <c r="B30" s="199"/>
      <c r="C30" s="199"/>
      <c r="D30" s="199"/>
      <c r="E30" s="199"/>
      <c r="F30" s="199"/>
      <c r="G30" s="199"/>
      <c r="H30" s="199"/>
      <c r="I30" s="199"/>
    </row>
    <row r="31" ht="15.75" customHeight="1" spans="1:9">
      <c r="A31" s="189" t="s">
        <v>84</v>
      </c>
      <c r="B31" s="189"/>
      <c r="C31" s="189"/>
      <c r="D31" s="189"/>
      <c r="E31" s="189"/>
      <c r="F31" s="189"/>
      <c r="G31" s="189"/>
      <c r="H31" s="189"/>
      <c r="I31" s="189"/>
    </row>
    <row r="32" ht="15.75" customHeight="1" spans="1:9">
      <c r="A32" s="189" t="s">
        <v>85</v>
      </c>
      <c r="B32" s="189"/>
      <c r="C32" s="189"/>
      <c r="D32" s="189"/>
      <c r="E32" s="189"/>
      <c r="F32" s="189"/>
      <c r="G32" s="189"/>
      <c r="H32" s="189" t="s">
        <v>73</v>
      </c>
      <c r="I32" s="189" t="s">
        <v>74</v>
      </c>
    </row>
    <row r="33" ht="15.75" customHeight="1" spans="1:9">
      <c r="A33" s="187" t="s">
        <v>48</v>
      </c>
      <c r="B33" s="190" t="s">
        <v>86</v>
      </c>
      <c r="C33" s="190"/>
      <c r="D33" s="190"/>
      <c r="E33" s="190"/>
      <c r="F33" s="190"/>
      <c r="G33" s="190"/>
      <c r="H33" s="198">
        <f>ROUND(1/12,4)</f>
        <v>0.0833</v>
      </c>
      <c r="I33" s="212">
        <f>ROUND(I29*H33,2)</f>
        <v>171.6</v>
      </c>
    </row>
    <row r="34" ht="15.75" customHeight="1" spans="1:9">
      <c r="A34" s="187" t="s">
        <v>50</v>
      </c>
      <c r="B34" s="190" t="s">
        <v>87</v>
      </c>
      <c r="C34" s="190"/>
      <c r="D34" s="190"/>
      <c r="E34" s="190"/>
      <c r="F34" s="190"/>
      <c r="G34" s="190"/>
      <c r="H34" s="198">
        <v>0.121</v>
      </c>
      <c r="I34" s="212">
        <f>ROUND(I29*H34,2)</f>
        <v>249.27</v>
      </c>
    </row>
    <row r="35" ht="15.75" customHeight="1" spans="1:9">
      <c r="A35" s="189" t="s">
        <v>88</v>
      </c>
      <c r="B35" s="189"/>
      <c r="C35" s="189"/>
      <c r="D35" s="189"/>
      <c r="E35" s="189"/>
      <c r="F35" s="189"/>
      <c r="G35" s="189"/>
      <c r="H35" s="200">
        <f>SUM(H33:H34)</f>
        <v>0.2043</v>
      </c>
      <c r="I35" s="211">
        <f>SUM(I33:I34)</f>
        <v>420.87</v>
      </c>
    </row>
    <row r="36" ht="15.75" customHeight="1" spans="1:9">
      <c r="A36" s="201" t="s">
        <v>89</v>
      </c>
      <c r="B36" s="201"/>
      <c r="C36" s="201"/>
      <c r="D36" s="201"/>
      <c r="E36" s="201"/>
      <c r="F36" s="201"/>
      <c r="G36" s="202" t="s">
        <v>90</v>
      </c>
      <c r="H36" s="202"/>
      <c r="I36" s="213">
        <f>I29</f>
        <v>2060.084</v>
      </c>
    </row>
    <row r="37" ht="15.75" customHeight="1" spans="1:9">
      <c r="A37" s="201"/>
      <c r="B37" s="201"/>
      <c r="C37" s="201"/>
      <c r="D37" s="201"/>
      <c r="E37" s="201"/>
      <c r="F37" s="201"/>
      <c r="G37" s="202" t="s">
        <v>91</v>
      </c>
      <c r="H37" s="202"/>
      <c r="I37" s="213">
        <f>I35</f>
        <v>420.87</v>
      </c>
    </row>
    <row r="38" ht="15.75" customHeight="1" spans="1:9">
      <c r="A38" s="201"/>
      <c r="B38" s="201"/>
      <c r="C38" s="201"/>
      <c r="D38" s="201"/>
      <c r="E38" s="201"/>
      <c r="F38" s="201"/>
      <c r="G38" s="203" t="s">
        <v>92</v>
      </c>
      <c r="H38" s="203"/>
      <c r="I38" s="214">
        <f>SUM(I36:I37)</f>
        <v>2480.954</v>
      </c>
    </row>
    <row r="39" ht="15.75" customHeight="1" spans="1:9">
      <c r="A39" s="189" t="s">
        <v>93</v>
      </c>
      <c r="B39" s="189"/>
      <c r="C39" s="189"/>
      <c r="D39" s="189"/>
      <c r="E39" s="189"/>
      <c r="F39" s="189"/>
      <c r="G39" s="189"/>
      <c r="H39" s="189" t="s">
        <v>73</v>
      </c>
      <c r="I39" s="189" t="s">
        <v>74</v>
      </c>
    </row>
    <row r="40" ht="15.75" customHeight="1" spans="1:9">
      <c r="A40" s="187" t="s">
        <v>48</v>
      </c>
      <c r="B40" s="190" t="s">
        <v>94</v>
      </c>
      <c r="C40" s="190"/>
      <c r="D40" s="190"/>
      <c r="E40" s="190"/>
      <c r="F40" s="190"/>
      <c r="G40" s="190"/>
      <c r="H40" s="198">
        <v>0.2</v>
      </c>
      <c r="I40" s="212">
        <f t="shared" ref="I40:I47" si="0">ROUND($I$38*H40,2)</f>
        <v>496.19</v>
      </c>
    </row>
    <row r="41" ht="15.75" customHeight="1" spans="1:9">
      <c r="A41" s="187" t="s">
        <v>50</v>
      </c>
      <c r="B41" s="190" t="s">
        <v>95</v>
      </c>
      <c r="C41" s="190"/>
      <c r="D41" s="190"/>
      <c r="E41" s="190"/>
      <c r="F41" s="190"/>
      <c r="G41" s="190"/>
      <c r="H41" s="198">
        <v>0.025</v>
      </c>
      <c r="I41" s="212">
        <f t="shared" si="0"/>
        <v>62.02</v>
      </c>
    </row>
    <row r="42" ht="15.75" customHeight="1" spans="1:9">
      <c r="A42" s="187" t="s">
        <v>53</v>
      </c>
      <c r="B42" s="190" t="s">
        <v>96</v>
      </c>
      <c r="C42" s="190"/>
      <c r="D42" s="190"/>
      <c r="E42" s="190"/>
      <c r="F42" s="190"/>
      <c r="G42" s="190"/>
      <c r="H42" s="198">
        <v>0.06</v>
      </c>
      <c r="I42" s="212">
        <f t="shared" si="0"/>
        <v>148.86</v>
      </c>
    </row>
    <row r="43" ht="15.75" customHeight="1" spans="1:9">
      <c r="A43" s="187" t="s">
        <v>56</v>
      </c>
      <c r="B43" s="190" t="s">
        <v>97</v>
      </c>
      <c r="C43" s="190"/>
      <c r="D43" s="190"/>
      <c r="E43" s="190"/>
      <c r="F43" s="190"/>
      <c r="G43" s="190"/>
      <c r="H43" s="198">
        <v>0.015</v>
      </c>
      <c r="I43" s="212">
        <f t="shared" si="0"/>
        <v>37.21</v>
      </c>
    </row>
    <row r="44" ht="15.75" customHeight="1" spans="1:9">
      <c r="A44" s="187" t="s">
        <v>79</v>
      </c>
      <c r="B44" s="190" t="s">
        <v>98</v>
      </c>
      <c r="C44" s="190"/>
      <c r="D44" s="190"/>
      <c r="E44" s="190"/>
      <c r="F44" s="190"/>
      <c r="G44" s="190"/>
      <c r="H44" s="198">
        <v>0.01</v>
      </c>
      <c r="I44" s="212">
        <f t="shared" si="0"/>
        <v>24.81</v>
      </c>
    </row>
    <row r="45" ht="15.75" customHeight="1" spans="1:9">
      <c r="A45" s="187" t="s">
        <v>81</v>
      </c>
      <c r="B45" s="190" t="s">
        <v>99</v>
      </c>
      <c r="C45" s="190"/>
      <c r="D45" s="190"/>
      <c r="E45" s="190"/>
      <c r="F45" s="190"/>
      <c r="G45" s="190"/>
      <c r="H45" s="198">
        <v>0.006</v>
      </c>
      <c r="I45" s="212">
        <f t="shared" si="0"/>
        <v>14.89</v>
      </c>
    </row>
    <row r="46" ht="15.75" customHeight="1" spans="1:9">
      <c r="A46" s="187" t="s">
        <v>100</v>
      </c>
      <c r="B46" s="190" t="s">
        <v>101</v>
      </c>
      <c r="C46" s="190"/>
      <c r="D46" s="190"/>
      <c r="E46" s="190"/>
      <c r="F46" s="190"/>
      <c r="G46" s="190"/>
      <c r="H46" s="198">
        <v>0.002</v>
      </c>
      <c r="I46" s="212">
        <f t="shared" si="0"/>
        <v>4.96</v>
      </c>
    </row>
    <row r="47" ht="15.75" customHeight="1" spans="1:9">
      <c r="A47" s="187" t="s">
        <v>102</v>
      </c>
      <c r="B47" s="190" t="s">
        <v>103</v>
      </c>
      <c r="C47" s="190"/>
      <c r="D47" s="190"/>
      <c r="E47" s="190"/>
      <c r="F47" s="190"/>
      <c r="G47" s="190"/>
      <c r="H47" s="198">
        <v>0.08</v>
      </c>
      <c r="I47" s="212">
        <f t="shared" si="0"/>
        <v>198.48</v>
      </c>
    </row>
    <row r="48" ht="15.75" customHeight="1" spans="1:9">
      <c r="A48" s="189" t="s">
        <v>104</v>
      </c>
      <c r="B48" s="189"/>
      <c r="C48" s="189"/>
      <c r="D48" s="189"/>
      <c r="E48" s="189"/>
      <c r="F48" s="189"/>
      <c r="G48" s="189"/>
      <c r="H48" s="200">
        <f>SUM(H40:H47)</f>
        <v>0.398</v>
      </c>
      <c r="I48" s="211">
        <f>SUM(I40:I47)</f>
        <v>987.42</v>
      </c>
    </row>
    <row r="49" ht="15.75" customHeight="1" spans="1:9">
      <c r="A49" s="204"/>
      <c r="B49" s="204"/>
      <c r="C49" s="204"/>
      <c r="D49" s="204"/>
      <c r="E49" s="204"/>
      <c r="F49" s="204"/>
      <c r="G49" s="204"/>
      <c r="H49" s="204"/>
      <c r="I49" s="204"/>
    </row>
    <row r="50" ht="15.75" customHeight="1" spans="1:9">
      <c r="A50" s="189" t="s">
        <v>105</v>
      </c>
      <c r="B50" s="189"/>
      <c r="C50" s="189"/>
      <c r="D50" s="189"/>
      <c r="E50" s="189"/>
      <c r="F50" s="189"/>
      <c r="G50" s="189"/>
      <c r="H50" s="200"/>
      <c r="I50" s="189" t="s">
        <v>74</v>
      </c>
    </row>
    <row r="51" ht="15.75" customHeight="1" spans="1:9">
      <c r="A51" s="187" t="s">
        <v>48</v>
      </c>
      <c r="B51" s="196" t="s">
        <v>106</v>
      </c>
      <c r="C51" s="196"/>
      <c r="D51" s="196"/>
      <c r="E51" s="196"/>
      <c r="F51" s="196"/>
      <c r="G51" s="196"/>
      <c r="H51" s="205">
        <v>4</v>
      </c>
      <c r="I51" s="215">
        <f>ROUND((H51*2*22)-0.06*I23,2)</f>
        <v>80.92</v>
      </c>
    </row>
    <row r="52" ht="15.75" customHeight="1" spans="1:9">
      <c r="A52" s="187" t="s">
        <v>50</v>
      </c>
      <c r="B52" s="196" t="s">
        <v>107</v>
      </c>
      <c r="C52" s="196"/>
      <c r="D52" s="196"/>
      <c r="E52" s="196"/>
      <c r="F52" s="196"/>
      <c r="G52" s="196"/>
      <c r="H52" s="188" t="s">
        <v>108</v>
      </c>
      <c r="I52" s="210">
        <v>473.82</v>
      </c>
    </row>
    <row r="53" ht="15.75" customHeight="1" spans="1:9">
      <c r="A53" s="187" t="s">
        <v>53</v>
      </c>
      <c r="B53" s="196" t="s">
        <v>109</v>
      </c>
      <c r="C53" s="196"/>
      <c r="D53" s="196"/>
      <c r="E53" s="196"/>
      <c r="F53" s="196"/>
      <c r="G53" s="196"/>
      <c r="H53" s="188" t="s">
        <v>108</v>
      </c>
      <c r="I53" s="210">
        <v>52.15</v>
      </c>
    </row>
    <row r="54" ht="15.75" customHeight="1" spans="1:9">
      <c r="A54" s="187" t="s">
        <v>56</v>
      </c>
      <c r="B54" s="196" t="s">
        <v>110</v>
      </c>
      <c r="C54" s="196"/>
      <c r="D54" s="196"/>
      <c r="E54" s="196"/>
      <c r="F54" s="196"/>
      <c r="G54" s="196"/>
      <c r="H54" s="188" t="s">
        <v>108</v>
      </c>
      <c r="I54" s="210">
        <f>ROUND((I23*26)*0.002/12,2)</f>
        <v>6.87</v>
      </c>
    </row>
    <row r="55" ht="15.75" customHeight="1" spans="1:9">
      <c r="A55" s="189" t="s">
        <v>111</v>
      </c>
      <c r="B55" s="189"/>
      <c r="C55" s="189"/>
      <c r="D55" s="189"/>
      <c r="E55" s="189"/>
      <c r="F55" s="189"/>
      <c r="G55" s="189"/>
      <c r="H55" s="189"/>
      <c r="I55" s="216">
        <f>SUM(I51:I54)</f>
        <v>613.76</v>
      </c>
    </row>
    <row r="56" ht="15.75" customHeight="1" spans="1:9">
      <c r="A56" s="204"/>
      <c r="B56" s="204"/>
      <c r="C56" s="204"/>
      <c r="D56" s="204"/>
      <c r="E56" s="204"/>
      <c r="F56" s="204"/>
      <c r="G56" s="204"/>
      <c r="H56" s="204"/>
      <c r="I56" s="204"/>
    </row>
    <row r="57" ht="15.75" customHeight="1" spans="1:9">
      <c r="A57" s="189" t="s">
        <v>112</v>
      </c>
      <c r="B57" s="189"/>
      <c r="C57" s="189"/>
      <c r="D57" s="189"/>
      <c r="E57" s="189"/>
      <c r="F57" s="189"/>
      <c r="G57" s="189"/>
      <c r="H57" s="189"/>
      <c r="I57" s="189"/>
    </row>
    <row r="58" ht="15.75" customHeight="1" spans="1:9">
      <c r="A58" s="189" t="s">
        <v>113</v>
      </c>
      <c r="B58" s="189"/>
      <c r="C58" s="189"/>
      <c r="D58" s="189"/>
      <c r="E58" s="189"/>
      <c r="F58" s="189"/>
      <c r="G58" s="189"/>
      <c r="H58" s="189"/>
      <c r="I58" s="189" t="s">
        <v>74</v>
      </c>
    </row>
    <row r="59" ht="15.75" customHeight="1" spans="1:9">
      <c r="A59" s="187" t="s">
        <v>114</v>
      </c>
      <c r="B59" s="190" t="s">
        <v>115</v>
      </c>
      <c r="C59" s="190"/>
      <c r="D59" s="190"/>
      <c r="E59" s="190"/>
      <c r="F59" s="190"/>
      <c r="G59" s="190"/>
      <c r="H59" s="190"/>
      <c r="I59" s="212">
        <f>I35</f>
        <v>420.87</v>
      </c>
    </row>
    <row r="60" ht="15.75" customHeight="1" spans="1:14">
      <c r="A60" s="187" t="s">
        <v>116</v>
      </c>
      <c r="B60" s="190" t="s">
        <v>117</v>
      </c>
      <c r="C60" s="190"/>
      <c r="D60" s="190"/>
      <c r="E60" s="190"/>
      <c r="F60" s="190"/>
      <c r="G60" s="190"/>
      <c r="H60" s="190"/>
      <c r="I60" s="212">
        <f>I48</f>
        <v>987.42</v>
      </c>
      <c r="N60" s="217"/>
    </row>
    <row r="61" ht="15.75" customHeight="1" spans="1:9">
      <c r="A61" s="187" t="s">
        <v>118</v>
      </c>
      <c r="B61" s="190" t="s">
        <v>119</v>
      </c>
      <c r="C61" s="190"/>
      <c r="D61" s="190"/>
      <c r="E61" s="190"/>
      <c r="F61" s="190"/>
      <c r="G61" s="190"/>
      <c r="H61" s="190"/>
      <c r="I61" s="212">
        <f>I55</f>
        <v>613.76</v>
      </c>
    </row>
    <row r="62" ht="15.75" customHeight="1" spans="1:9">
      <c r="A62" s="189" t="s">
        <v>120</v>
      </c>
      <c r="B62" s="189"/>
      <c r="C62" s="189"/>
      <c r="D62" s="189"/>
      <c r="E62" s="189"/>
      <c r="F62" s="189"/>
      <c r="G62" s="189"/>
      <c r="H62" s="189"/>
      <c r="I62" s="211">
        <f>SUM(I59:I61)</f>
        <v>2022.05</v>
      </c>
    </row>
    <row r="63" ht="15.75" customHeight="1" spans="1:9">
      <c r="A63" s="206" t="s">
        <v>121</v>
      </c>
      <c r="B63" s="206"/>
      <c r="C63" s="206"/>
      <c r="D63" s="206"/>
      <c r="E63" s="206"/>
      <c r="F63" s="206"/>
      <c r="G63" s="202" t="s">
        <v>90</v>
      </c>
      <c r="H63" s="202"/>
      <c r="I63" s="213">
        <f>I29</f>
        <v>2060.084</v>
      </c>
    </row>
    <row r="64" ht="15.75" customHeight="1" spans="1:9">
      <c r="A64" s="206"/>
      <c r="B64" s="206"/>
      <c r="C64" s="206"/>
      <c r="D64" s="206"/>
      <c r="E64" s="206"/>
      <c r="F64" s="206"/>
      <c r="G64" s="202" t="s">
        <v>122</v>
      </c>
      <c r="H64" s="202"/>
      <c r="I64" s="213">
        <f>I62</f>
        <v>2022.05</v>
      </c>
    </row>
    <row r="65" ht="15.75" customHeight="1" spans="1:9">
      <c r="A65" s="206"/>
      <c r="B65" s="206"/>
      <c r="C65" s="206"/>
      <c r="D65" s="206"/>
      <c r="E65" s="206"/>
      <c r="F65" s="206"/>
      <c r="G65" s="203" t="s">
        <v>92</v>
      </c>
      <c r="H65" s="203"/>
      <c r="I65" s="214">
        <f>SUM(I63:I64)</f>
        <v>4082.134</v>
      </c>
    </row>
    <row r="66" ht="15.75" customHeight="1" spans="1:9">
      <c r="A66" s="189" t="s">
        <v>123</v>
      </c>
      <c r="B66" s="189"/>
      <c r="C66" s="189"/>
      <c r="D66" s="189"/>
      <c r="E66" s="189"/>
      <c r="F66" s="189"/>
      <c r="G66" s="189"/>
      <c r="H66" s="189"/>
      <c r="I66" s="189"/>
    </row>
    <row r="67" ht="15.75" customHeight="1" spans="1:9">
      <c r="A67" s="187">
        <v>3</v>
      </c>
      <c r="B67" s="189" t="s">
        <v>124</v>
      </c>
      <c r="C67" s="189"/>
      <c r="D67" s="189"/>
      <c r="E67" s="189"/>
      <c r="F67" s="189"/>
      <c r="G67" s="189"/>
      <c r="H67" s="189" t="s">
        <v>73</v>
      </c>
      <c r="I67" s="189" t="s">
        <v>74</v>
      </c>
    </row>
    <row r="68" ht="15.75" customHeight="1" spans="1:9">
      <c r="A68" s="187" t="s">
        <v>48</v>
      </c>
      <c r="B68" s="190" t="s">
        <v>125</v>
      </c>
      <c r="C68" s="190"/>
      <c r="D68" s="190"/>
      <c r="E68" s="190"/>
      <c r="F68" s="190"/>
      <c r="G68" s="190"/>
      <c r="H68" s="198">
        <f>ROUND(((1/12)*5%),4)</f>
        <v>0.0042</v>
      </c>
      <c r="I68" s="212">
        <f t="shared" ref="I68:I72" si="1">ROUND(H68*$I$65,2)</f>
        <v>17.14</v>
      </c>
    </row>
    <row r="69" ht="15.75" customHeight="1" spans="1:12">
      <c r="A69" s="187" t="s">
        <v>50</v>
      </c>
      <c r="B69" s="190" t="s">
        <v>126</v>
      </c>
      <c r="C69" s="190"/>
      <c r="D69" s="190"/>
      <c r="E69" s="190"/>
      <c r="F69" s="190"/>
      <c r="G69" s="190"/>
      <c r="H69" s="198">
        <f>TRUNC(H68*H47,4)</f>
        <v>0.0003</v>
      </c>
      <c r="I69" s="212">
        <f t="shared" si="1"/>
        <v>1.22</v>
      </c>
      <c r="L69" s="233"/>
    </row>
    <row r="70" ht="15.75" customHeight="1" spans="1:9">
      <c r="A70" s="187" t="s">
        <v>53</v>
      </c>
      <c r="B70" s="190" t="s">
        <v>127</v>
      </c>
      <c r="C70" s="190"/>
      <c r="D70" s="190"/>
      <c r="E70" s="190"/>
      <c r="F70" s="190"/>
      <c r="G70" s="190"/>
      <c r="H70" s="198">
        <f>ROUND(((7/30)/12)*95%,4)</f>
        <v>0.0185</v>
      </c>
      <c r="I70" s="212">
        <f t="shared" si="1"/>
        <v>75.52</v>
      </c>
    </row>
    <row r="71" ht="15.75" customHeight="1" spans="1:12">
      <c r="A71" s="218" t="s">
        <v>56</v>
      </c>
      <c r="B71" s="219" t="s">
        <v>128</v>
      </c>
      <c r="C71" s="219"/>
      <c r="D71" s="219"/>
      <c r="E71" s="219"/>
      <c r="F71" s="219"/>
      <c r="G71" s="219"/>
      <c r="H71" s="198">
        <f>ROUND(H70*H48,4)</f>
        <v>0.0074</v>
      </c>
      <c r="I71" s="212">
        <f t="shared" si="1"/>
        <v>30.21</v>
      </c>
      <c r="L71" s="234"/>
    </row>
    <row r="72" ht="15.75" customHeight="1" spans="1:9">
      <c r="A72" s="187" t="s">
        <v>79</v>
      </c>
      <c r="B72" s="190" t="s">
        <v>129</v>
      </c>
      <c r="C72" s="190"/>
      <c r="D72" s="190"/>
      <c r="E72" s="190"/>
      <c r="F72" s="190"/>
      <c r="G72" s="190"/>
      <c r="H72" s="198">
        <v>0.04</v>
      </c>
      <c r="I72" s="212">
        <f t="shared" si="1"/>
        <v>163.29</v>
      </c>
    </row>
    <row r="73" ht="15.75" customHeight="1" spans="1:9">
      <c r="A73" s="189" t="s">
        <v>130</v>
      </c>
      <c r="B73" s="189"/>
      <c r="C73" s="189"/>
      <c r="D73" s="189"/>
      <c r="E73" s="189"/>
      <c r="F73" s="189"/>
      <c r="G73" s="189"/>
      <c r="H73" s="200">
        <f>SUM(H68:H72)</f>
        <v>0.0704</v>
      </c>
      <c r="I73" s="211">
        <f>SUM(I68:I72)</f>
        <v>287.38</v>
      </c>
    </row>
    <row r="74" ht="15.75" customHeight="1" spans="1:9">
      <c r="A74" s="220" t="s">
        <v>131</v>
      </c>
      <c r="B74" s="220"/>
      <c r="C74" s="220"/>
      <c r="D74" s="220"/>
      <c r="E74" s="220"/>
      <c r="F74" s="220"/>
      <c r="G74" s="202" t="s">
        <v>90</v>
      </c>
      <c r="H74" s="202"/>
      <c r="I74" s="213">
        <f>I29</f>
        <v>2060.084</v>
      </c>
    </row>
    <row r="75" ht="15.75" customHeight="1" spans="1:9">
      <c r="A75" s="220"/>
      <c r="B75" s="220"/>
      <c r="C75" s="220"/>
      <c r="D75" s="220"/>
      <c r="E75" s="220"/>
      <c r="F75" s="220"/>
      <c r="G75" s="202" t="s">
        <v>122</v>
      </c>
      <c r="H75" s="202"/>
      <c r="I75" s="213">
        <f>I62</f>
        <v>2022.05</v>
      </c>
    </row>
    <row r="76" ht="15.75" customHeight="1" spans="1:14">
      <c r="A76" s="220"/>
      <c r="B76" s="220"/>
      <c r="C76" s="220"/>
      <c r="D76" s="220"/>
      <c r="E76" s="220"/>
      <c r="F76" s="220"/>
      <c r="G76" s="202" t="s">
        <v>132</v>
      </c>
      <c r="H76" s="202"/>
      <c r="I76" s="213">
        <f>I73</f>
        <v>287.38</v>
      </c>
      <c r="N76" s="235"/>
    </row>
    <row r="77" ht="15.75" customHeight="1" spans="1:9">
      <c r="A77" s="220"/>
      <c r="B77" s="220"/>
      <c r="C77" s="220"/>
      <c r="D77" s="220"/>
      <c r="E77" s="220"/>
      <c r="F77" s="220"/>
      <c r="G77" s="203" t="s">
        <v>92</v>
      </c>
      <c r="H77" s="203"/>
      <c r="I77" s="214">
        <f>SUM(I74:I76)</f>
        <v>4369.514</v>
      </c>
    </row>
    <row r="78" ht="15.75" customHeight="1" spans="1:9">
      <c r="A78" s="189" t="s">
        <v>133</v>
      </c>
      <c r="B78" s="189"/>
      <c r="C78" s="189"/>
      <c r="D78" s="189"/>
      <c r="E78" s="189"/>
      <c r="F78" s="189"/>
      <c r="G78" s="189"/>
      <c r="H78" s="189"/>
      <c r="I78" s="189"/>
    </row>
    <row r="79" ht="15.75" customHeight="1" spans="1:9">
      <c r="A79" s="189" t="s">
        <v>134</v>
      </c>
      <c r="B79" s="189"/>
      <c r="C79" s="189"/>
      <c r="D79" s="189"/>
      <c r="E79" s="189"/>
      <c r="F79" s="189"/>
      <c r="G79" s="189"/>
      <c r="H79" s="189" t="s">
        <v>73</v>
      </c>
      <c r="I79" s="189" t="s">
        <v>74</v>
      </c>
    </row>
    <row r="80" ht="15.75" customHeight="1" spans="1:9">
      <c r="A80" s="187" t="s">
        <v>48</v>
      </c>
      <c r="B80" s="190" t="s">
        <v>135</v>
      </c>
      <c r="C80" s="190"/>
      <c r="D80" s="190"/>
      <c r="E80" s="190"/>
      <c r="F80" s="190"/>
      <c r="G80" s="190"/>
      <c r="H80" s="198">
        <f>ROUND(((1+1/3)/12)/12,4)</f>
        <v>0.0093</v>
      </c>
      <c r="I80" s="212">
        <f t="shared" ref="I80:I85" si="2">ROUND(H80*$I$77,2)</f>
        <v>40.64</v>
      </c>
    </row>
    <row r="81" ht="15.75" customHeight="1" spans="1:12">
      <c r="A81" s="187" t="s">
        <v>50</v>
      </c>
      <c r="B81" s="190" t="s">
        <v>136</v>
      </c>
      <c r="C81" s="190"/>
      <c r="D81" s="190"/>
      <c r="E81" s="190"/>
      <c r="F81" s="190"/>
      <c r="G81" s="190"/>
      <c r="H81" s="198">
        <f>ROUND((2/30)/12,4)</f>
        <v>0.0056</v>
      </c>
      <c r="I81" s="212">
        <f t="shared" si="2"/>
        <v>24.47</v>
      </c>
      <c r="L81" s="235"/>
    </row>
    <row r="82" ht="15.75" customHeight="1" spans="1:11">
      <c r="A82" s="187" t="s">
        <v>53</v>
      </c>
      <c r="B82" s="190" t="s">
        <v>137</v>
      </c>
      <c r="C82" s="190"/>
      <c r="D82" s="190"/>
      <c r="E82" s="190"/>
      <c r="F82" s="190"/>
      <c r="G82" s="190"/>
      <c r="H82" s="198">
        <f>ROUND(((5/30)/12)*2%,4)</f>
        <v>0.0003</v>
      </c>
      <c r="I82" s="212">
        <f t="shared" si="2"/>
        <v>1.31</v>
      </c>
      <c r="K82" s="235"/>
    </row>
    <row r="83" ht="15.75" customHeight="1" spans="1:9">
      <c r="A83" s="187" t="s">
        <v>56</v>
      </c>
      <c r="B83" s="190" t="s">
        <v>138</v>
      </c>
      <c r="C83" s="190"/>
      <c r="D83" s="190"/>
      <c r="E83" s="190"/>
      <c r="F83" s="190"/>
      <c r="G83" s="190"/>
      <c r="H83" s="198">
        <f>ROUND(((15/30)/12)*8%,4)</f>
        <v>0.0033</v>
      </c>
      <c r="I83" s="212">
        <f t="shared" si="2"/>
        <v>14.42</v>
      </c>
    </row>
    <row r="84" ht="15.75" customHeight="1" spans="1:9">
      <c r="A84" s="187" t="s">
        <v>79</v>
      </c>
      <c r="B84" s="190" t="s">
        <v>139</v>
      </c>
      <c r="C84" s="190"/>
      <c r="D84" s="190"/>
      <c r="E84" s="190"/>
      <c r="F84" s="190"/>
      <c r="G84" s="190"/>
      <c r="H84" s="198">
        <f>ROUND(((1+1/3)/12*4/12)*2%,4)</f>
        <v>0.0007</v>
      </c>
      <c r="I84" s="212">
        <f t="shared" si="2"/>
        <v>3.06</v>
      </c>
    </row>
    <row r="85" ht="15.75" customHeight="1" spans="1:9">
      <c r="A85" s="187" t="s">
        <v>81</v>
      </c>
      <c r="B85" s="190" t="s">
        <v>140</v>
      </c>
      <c r="C85" s="190"/>
      <c r="D85" s="190"/>
      <c r="E85" s="190"/>
      <c r="F85" s="190"/>
      <c r="G85" s="190"/>
      <c r="H85" s="198">
        <v>0</v>
      </c>
      <c r="I85" s="212">
        <f t="shared" si="2"/>
        <v>0</v>
      </c>
    </row>
    <row r="86" ht="15.75" customHeight="1" spans="1:9">
      <c r="A86" s="189" t="s">
        <v>141</v>
      </c>
      <c r="B86" s="189"/>
      <c r="C86" s="189"/>
      <c r="D86" s="189"/>
      <c r="E86" s="189"/>
      <c r="F86" s="189"/>
      <c r="G86" s="189"/>
      <c r="H86" s="200">
        <f>SUM(H80:H85)</f>
        <v>0.0192</v>
      </c>
      <c r="I86" s="211">
        <f>SUM(I80:I85)</f>
        <v>83.9</v>
      </c>
    </row>
    <row r="87" ht="15.75" customHeight="1" spans="1:9">
      <c r="A87" s="204"/>
      <c r="B87" s="204"/>
      <c r="C87" s="204"/>
      <c r="D87" s="204"/>
      <c r="E87" s="204"/>
      <c r="F87" s="204"/>
      <c r="G87" s="204"/>
      <c r="H87" s="204"/>
      <c r="I87" s="204"/>
    </row>
    <row r="88" ht="15.75" customHeight="1" spans="1:9">
      <c r="A88" s="189" t="s">
        <v>142</v>
      </c>
      <c r="B88" s="189"/>
      <c r="C88" s="189"/>
      <c r="D88" s="189"/>
      <c r="E88" s="189"/>
      <c r="F88" s="189"/>
      <c r="G88" s="189"/>
      <c r="H88" s="189" t="s">
        <v>73</v>
      </c>
      <c r="I88" s="189" t="s">
        <v>74</v>
      </c>
    </row>
    <row r="89" ht="15.75" customHeight="1" spans="1:9">
      <c r="A89" s="187" t="s">
        <v>48</v>
      </c>
      <c r="B89" s="190" t="s">
        <v>143</v>
      </c>
      <c r="C89" s="190"/>
      <c r="D89" s="190"/>
      <c r="E89" s="190"/>
      <c r="F89" s="190"/>
      <c r="G89" s="190"/>
      <c r="H89" s="198">
        <v>0</v>
      </c>
      <c r="I89" s="212">
        <f>I29*H89</f>
        <v>0</v>
      </c>
    </row>
    <row r="90" ht="15.75" customHeight="1" spans="1:9">
      <c r="A90" s="189" t="s">
        <v>144</v>
      </c>
      <c r="B90" s="189"/>
      <c r="C90" s="189"/>
      <c r="D90" s="189"/>
      <c r="E90" s="189"/>
      <c r="F90" s="189"/>
      <c r="G90" s="189"/>
      <c r="H90" s="200">
        <f>H89</f>
        <v>0</v>
      </c>
      <c r="I90" s="211">
        <f>I89</f>
        <v>0</v>
      </c>
    </row>
    <row r="91" ht="15.75" customHeight="1" spans="1:9">
      <c r="A91" s="204"/>
      <c r="B91" s="204"/>
      <c r="C91" s="204"/>
      <c r="D91" s="204"/>
      <c r="E91" s="204"/>
      <c r="F91" s="204"/>
      <c r="G91" s="204"/>
      <c r="H91" s="204"/>
      <c r="I91" s="204"/>
    </row>
    <row r="92" ht="15.75" customHeight="1" spans="1:9">
      <c r="A92" s="189" t="s">
        <v>145</v>
      </c>
      <c r="B92" s="189"/>
      <c r="C92" s="189"/>
      <c r="D92" s="189"/>
      <c r="E92" s="189"/>
      <c r="F92" s="189"/>
      <c r="G92" s="189"/>
      <c r="H92" s="189"/>
      <c r="I92" s="189"/>
    </row>
    <row r="93" ht="15.75" customHeight="1" spans="1:9">
      <c r="A93" s="189" t="s">
        <v>146</v>
      </c>
      <c r="B93" s="189"/>
      <c r="C93" s="189"/>
      <c r="D93" s="189"/>
      <c r="E93" s="189"/>
      <c r="F93" s="189"/>
      <c r="G93" s="189"/>
      <c r="H93" s="189"/>
      <c r="I93" s="189" t="s">
        <v>74</v>
      </c>
    </row>
    <row r="94" ht="15.75" customHeight="1" spans="1:9">
      <c r="A94" s="187" t="s">
        <v>147</v>
      </c>
      <c r="B94" s="190" t="s">
        <v>148</v>
      </c>
      <c r="C94" s="190"/>
      <c r="D94" s="190"/>
      <c r="E94" s="190"/>
      <c r="F94" s="190"/>
      <c r="G94" s="190"/>
      <c r="H94" s="190"/>
      <c r="I94" s="212">
        <f>I86</f>
        <v>83.9</v>
      </c>
    </row>
    <row r="95" ht="15.75" customHeight="1" spans="1:9">
      <c r="A95" s="187" t="s">
        <v>149</v>
      </c>
      <c r="B95" s="190" t="s">
        <v>150</v>
      </c>
      <c r="C95" s="190"/>
      <c r="D95" s="190"/>
      <c r="E95" s="190"/>
      <c r="F95" s="190"/>
      <c r="G95" s="190"/>
      <c r="H95" s="190"/>
      <c r="I95" s="212">
        <f>I90</f>
        <v>0</v>
      </c>
    </row>
    <row r="96" ht="15.75" customHeight="1" spans="1:9">
      <c r="A96" s="189" t="s">
        <v>151</v>
      </c>
      <c r="B96" s="189"/>
      <c r="C96" s="189"/>
      <c r="D96" s="189"/>
      <c r="E96" s="189"/>
      <c r="F96" s="189"/>
      <c r="G96" s="189"/>
      <c r="H96" s="189"/>
      <c r="I96" s="211">
        <f>SUM(I94:I95)</f>
        <v>83.9</v>
      </c>
    </row>
    <row r="97" ht="15.75" customHeight="1" spans="1:9">
      <c r="A97" s="204"/>
      <c r="B97" s="204"/>
      <c r="C97" s="204"/>
      <c r="D97" s="204"/>
      <c r="E97" s="204"/>
      <c r="F97" s="204"/>
      <c r="G97" s="204"/>
      <c r="H97" s="204"/>
      <c r="I97" s="204"/>
    </row>
    <row r="98" ht="15.75" customHeight="1" spans="1:9">
      <c r="A98" s="189" t="s">
        <v>152</v>
      </c>
      <c r="B98" s="189"/>
      <c r="C98" s="189"/>
      <c r="D98" s="189"/>
      <c r="E98" s="189"/>
      <c r="F98" s="189"/>
      <c r="G98" s="189"/>
      <c r="H98" s="189"/>
      <c r="I98" s="189"/>
    </row>
    <row r="99" ht="15.75" customHeight="1" spans="1:9">
      <c r="A99" s="189">
        <v>5</v>
      </c>
      <c r="B99" s="189" t="s">
        <v>153</v>
      </c>
      <c r="C99" s="189"/>
      <c r="D99" s="189"/>
      <c r="E99" s="189"/>
      <c r="F99" s="189"/>
      <c r="G99" s="189"/>
      <c r="H99" s="189"/>
      <c r="I99" s="189" t="s">
        <v>74</v>
      </c>
    </row>
    <row r="100" ht="15.75" customHeight="1" spans="1:9">
      <c r="A100" s="221" t="s">
        <v>48</v>
      </c>
      <c r="B100" s="196" t="s">
        <v>154</v>
      </c>
      <c r="C100" s="196"/>
      <c r="D100" s="196"/>
      <c r="E100" s="196"/>
      <c r="F100" s="196"/>
      <c r="G100" s="196"/>
      <c r="H100" s="222" t="s">
        <v>108</v>
      </c>
      <c r="I100" s="212">
        <v>0</v>
      </c>
    </row>
    <row r="101" ht="15.75" customHeight="1" spans="1:9">
      <c r="A101" s="221" t="s">
        <v>50</v>
      </c>
      <c r="B101" s="196" t="s">
        <v>155</v>
      </c>
      <c r="C101" s="196"/>
      <c r="D101" s="196"/>
      <c r="E101" s="196"/>
      <c r="F101" s="196"/>
      <c r="G101" s="196"/>
      <c r="H101" s="222" t="s">
        <v>108</v>
      </c>
      <c r="I101" s="236">
        <f>EPIS!K28</f>
        <v>46.1083333333333</v>
      </c>
    </row>
    <row r="102" ht="15.75" customHeight="1" spans="1:9">
      <c r="A102" s="221" t="s">
        <v>53</v>
      </c>
      <c r="B102" s="196" t="s">
        <v>156</v>
      </c>
      <c r="C102" s="196"/>
      <c r="D102" s="196"/>
      <c r="E102" s="196"/>
      <c r="F102" s="196"/>
      <c r="G102" s="196"/>
      <c r="H102" s="222" t="s">
        <v>108</v>
      </c>
      <c r="I102" s="236">
        <f>UNIFORMES!K23</f>
        <v>63.2791666666667</v>
      </c>
    </row>
    <row r="103" ht="15.75" customHeight="1" spans="1:10">
      <c r="A103" s="221" t="s">
        <v>56</v>
      </c>
      <c r="B103" s="196" t="s">
        <v>157</v>
      </c>
      <c r="C103" s="196"/>
      <c r="D103" s="196"/>
      <c r="E103" s="196"/>
      <c r="F103" s="196"/>
      <c r="G103" s="196"/>
      <c r="H103" s="223" t="s">
        <v>108</v>
      </c>
      <c r="I103" s="212">
        <f>'G1-FERRAMENTAS E EQUIPAMENTOS'!N35</f>
        <v>39.6082352941176</v>
      </c>
      <c r="J103">
        <v>90</v>
      </c>
    </row>
    <row r="104" ht="15.75" customHeight="1" spans="1:9">
      <c r="A104" s="189" t="s">
        <v>158</v>
      </c>
      <c r="B104" s="189"/>
      <c r="C104" s="189"/>
      <c r="D104" s="189"/>
      <c r="E104" s="189"/>
      <c r="F104" s="189"/>
      <c r="G104" s="189"/>
      <c r="H104" s="200" t="s">
        <v>108</v>
      </c>
      <c r="I104" s="211">
        <f>SUM(I100:I103)</f>
        <v>148.995735294118</v>
      </c>
    </row>
    <row r="105" ht="15.75" customHeight="1" spans="1:9">
      <c r="A105" s="220" t="s">
        <v>159</v>
      </c>
      <c r="B105" s="220"/>
      <c r="C105" s="220"/>
      <c r="D105" s="220"/>
      <c r="E105" s="220"/>
      <c r="F105" s="220"/>
      <c r="G105" s="202" t="s">
        <v>90</v>
      </c>
      <c r="H105" s="202"/>
      <c r="I105" s="213">
        <f>I29</f>
        <v>2060.084</v>
      </c>
    </row>
    <row r="106" ht="15.75" customHeight="1" spans="1:9">
      <c r="A106" s="220"/>
      <c r="B106" s="220"/>
      <c r="C106" s="220"/>
      <c r="D106" s="220"/>
      <c r="E106" s="220"/>
      <c r="F106" s="220"/>
      <c r="G106" s="202" t="s">
        <v>122</v>
      </c>
      <c r="H106" s="202"/>
      <c r="I106" s="213">
        <f>I62</f>
        <v>2022.05</v>
      </c>
    </row>
    <row r="107" ht="15.75" customHeight="1" spans="1:9">
      <c r="A107" s="220"/>
      <c r="B107" s="220"/>
      <c r="C107" s="220"/>
      <c r="D107" s="220"/>
      <c r="E107" s="220"/>
      <c r="F107" s="220"/>
      <c r="G107" s="202" t="s">
        <v>132</v>
      </c>
      <c r="H107" s="202"/>
      <c r="I107" s="213">
        <f>I73</f>
        <v>287.38</v>
      </c>
    </row>
    <row r="108" ht="15.75" customHeight="1" spans="1:9">
      <c r="A108" s="220"/>
      <c r="B108" s="220"/>
      <c r="C108" s="220"/>
      <c r="D108" s="220"/>
      <c r="E108" s="220"/>
      <c r="F108" s="220"/>
      <c r="G108" s="202" t="s">
        <v>160</v>
      </c>
      <c r="H108" s="202"/>
      <c r="I108" s="213">
        <f>I96</f>
        <v>83.9</v>
      </c>
    </row>
    <row r="109" ht="15.75" customHeight="1" spans="1:9">
      <c r="A109" s="220"/>
      <c r="B109" s="220"/>
      <c r="C109" s="220"/>
      <c r="D109" s="220"/>
      <c r="E109" s="220"/>
      <c r="F109" s="220"/>
      <c r="G109" s="202" t="s">
        <v>161</v>
      </c>
      <c r="H109" s="202"/>
      <c r="I109" s="213">
        <f>I104</f>
        <v>148.995735294118</v>
      </c>
    </row>
    <row r="110" ht="15.75" customHeight="1" spans="1:9">
      <c r="A110" s="220"/>
      <c r="B110" s="220"/>
      <c r="C110" s="220"/>
      <c r="D110" s="220"/>
      <c r="E110" s="220"/>
      <c r="F110" s="220"/>
      <c r="G110" s="203" t="s">
        <v>92</v>
      </c>
      <c r="H110" s="203"/>
      <c r="I110" s="214">
        <f>SUM(I105:I109)</f>
        <v>4602.40973529412</v>
      </c>
    </row>
    <row r="111" ht="15.75" customHeight="1" spans="1:9">
      <c r="A111" s="189" t="s">
        <v>162</v>
      </c>
      <c r="B111" s="189"/>
      <c r="C111" s="189"/>
      <c r="D111" s="189"/>
      <c r="E111" s="189"/>
      <c r="F111" s="189"/>
      <c r="G111" s="189"/>
      <c r="H111" s="189"/>
      <c r="I111" s="189"/>
    </row>
    <row r="112" ht="15.75" customHeight="1" spans="1:9">
      <c r="A112" s="189">
        <v>6</v>
      </c>
      <c r="B112" s="189" t="s">
        <v>163</v>
      </c>
      <c r="C112" s="189"/>
      <c r="D112" s="189"/>
      <c r="E112" s="189"/>
      <c r="F112" s="189"/>
      <c r="G112" s="189"/>
      <c r="H112" s="189" t="s">
        <v>73</v>
      </c>
      <c r="I112" s="189" t="s">
        <v>74</v>
      </c>
    </row>
    <row r="113" ht="15.75" customHeight="1" spans="1:9">
      <c r="A113" s="187" t="s">
        <v>48</v>
      </c>
      <c r="B113" s="190" t="s">
        <v>164</v>
      </c>
      <c r="C113" s="190"/>
      <c r="D113" s="190"/>
      <c r="E113" s="190"/>
      <c r="F113" s="190"/>
      <c r="G113" s="190"/>
      <c r="H113" s="224">
        <v>0.05</v>
      </c>
      <c r="I113" s="212">
        <f>ROUND(H113*I110,2)</f>
        <v>230.12</v>
      </c>
    </row>
    <row r="114" ht="15.75" customHeight="1" spans="1:9">
      <c r="A114" s="187" t="s">
        <v>50</v>
      </c>
      <c r="B114" s="190" t="s">
        <v>165</v>
      </c>
      <c r="C114" s="190"/>
      <c r="D114" s="190"/>
      <c r="E114" s="190"/>
      <c r="F114" s="190"/>
      <c r="G114" s="190"/>
      <c r="H114" s="224">
        <v>0.1</v>
      </c>
      <c r="I114" s="212">
        <f>ROUND(H114*(I110+I113),2)</f>
        <v>483.25</v>
      </c>
    </row>
    <row r="115" ht="15.75" customHeight="1" spans="1:9">
      <c r="A115" s="187" t="s">
        <v>53</v>
      </c>
      <c r="B115" s="225" t="s">
        <v>166</v>
      </c>
      <c r="C115" s="225"/>
      <c r="D115" s="225"/>
      <c r="E115" s="225"/>
      <c r="F115" s="225"/>
      <c r="G115" s="225"/>
      <c r="H115" s="198"/>
      <c r="I115" s="237"/>
    </row>
    <row r="116" ht="15.75" customHeight="1" spans="1:9">
      <c r="A116" s="187" t="s">
        <v>167</v>
      </c>
      <c r="B116" s="190" t="s">
        <v>168</v>
      </c>
      <c r="C116" s="190"/>
      <c r="D116" s="190"/>
      <c r="E116" s="190"/>
      <c r="F116" s="190"/>
      <c r="G116" s="190"/>
      <c r="H116" s="224">
        <v>0.0165</v>
      </c>
      <c r="I116" s="212">
        <f t="shared" ref="I116:I118" si="3">ROUND($I$126*H116,2)</f>
        <v>102.29</v>
      </c>
    </row>
    <row r="117" ht="15.75" customHeight="1" spans="1:9">
      <c r="A117" s="187" t="s">
        <v>169</v>
      </c>
      <c r="B117" s="190" t="s">
        <v>170</v>
      </c>
      <c r="C117" s="190"/>
      <c r="D117" s="190"/>
      <c r="E117" s="190"/>
      <c r="F117" s="190"/>
      <c r="G117" s="190"/>
      <c r="H117" s="224">
        <v>0.076</v>
      </c>
      <c r="I117" s="212">
        <f t="shared" si="3"/>
        <v>471.14</v>
      </c>
    </row>
    <row r="118" ht="15.75" customHeight="1" spans="1:9">
      <c r="A118" s="187" t="s">
        <v>171</v>
      </c>
      <c r="B118" s="190" t="s">
        <v>172</v>
      </c>
      <c r="C118" s="190"/>
      <c r="D118" s="190"/>
      <c r="E118" s="190"/>
      <c r="F118" s="190"/>
      <c r="G118" s="190"/>
      <c r="H118" s="224">
        <v>0.05</v>
      </c>
      <c r="I118" s="212">
        <f t="shared" si="3"/>
        <v>309.96</v>
      </c>
    </row>
    <row r="119" ht="15.75" customHeight="1" spans="1:9">
      <c r="A119" s="189" t="s">
        <v>173</v>
      </c>
      <c r="B119" s="189"/>
      <c r="C119" s="189"/>
      <c r="D119" s="189"/>
      <c r="E119" s="189"/>
      <c r="F119" s="189"/>
      <c r="G119" s="189"/>
      <c r="H119" s="226">
        <f>SUM(H113:H118)</f>
        <v>0.2925</v>
      </c>
      <c r="I119" s="211">
        <f>SUM(I113:I118)</f>
        <v>1596.76</v>
      </c>
    </row>
    <row r="120" ht="15.75" customHeight="1" spans="1:9">
      <c r="A120" s="227"/>
      <c r="B120" s="228"/>
      <c r="C120" s="228"/>
      <c r="D120" s="228"/>
      <c r="E120" s="228"/>
      <c r="F120" s="228"/>
      <c r="G120" s="228"/>
      <c r="H120" s="228"/>
      <c r="I120" s="228"/>
    </row>
    <row r="121" ht="15.75" customHeight="1" spans="1:9">
      <c r="A121" s="229" t="s">
        <v>174</v>
      </c>
      <c r="B121" s="230" t="s">
        <v>175</v>
      </c>
      <c r="C121" s="230"/>
      <c r="D121" s="230"/>
      <c r="E121" s="230"/>
      <c r="F121" s="230"/>
      <c r="G121" s="230"/>
      <c r="H121" s="231">
        <f>SUM(H116+H117+H118)</f>
        <v>0.1425</v>
      </c>
      <c r="I121" s="238"/>
    </row>
    <row r="122" ht="15.75" customHeight="1" spans="1:9">
      <c r="A122" s="229"/>
      <c r="B122" s="230">
        <v>100</v>
      </c>
      <c r="C122" s="230"/>
      <c r="D122" s="230"/>
      <c r="E122" s="230"/>
      <c r="F122" s="230"/>
      <c r="G122" s="230"/>
      <c r="H122" s="231"/>
      <c r="I122" s="238"/>
    </row>
    <row r="123" ht="15.75" customHeight="1" spans="1:9">
      <c r="A123" s="232"/>
      <c r="B123" s="230"/>
      <c r="C123" s="230"/>
      <c r="D123" s="230"/>
      <c r="E123" s="230"/>
      <c r="F123" s="230"/>
      <c r="G123" s="230"/>
      <c r="H123" s="231"/>
      <c r="I123" s="238"/>
    </row>
    <row r="124" ht="15.75" customHeight="1" spans="1:9">
      <c r="A124" s="229" t="s">
        <v>176</v>
      </c>
      <c r="B124" s="230" t="s">
        <v>177</v>
      </c>
      <c r="C124" s="230"/>
      <c r="D124" s="230"/>
      <c r="E124" s="230"/>
      <c r="F124" s="230"/>
      <c r="G124" s="230"/>
      <c r="H124" s="231"/>
      <c r="I124" s="238">
        <f>I110+I113+I114</f>
        <v>5315.77973529412</v>
      </c>
    </row>
    <row r="125" ht="15.75" customHeight="1" spans="1:9">
      <c r="A125" s="229"/>
      <c r="B125" s="230"/>
      <c r="C125" s="230"/>
      <c r="D125" s="230"/>
      <c r="E125" s="230"/>
      <c r="F125" s="230"/>
      <c r="G125" s="230"/>
      <c r="H125" s="231"/>
      <c r="I125" s="238"/>
    </row>
    <row r="126" ht="15.75" customHeight="1" spans="1:9">
      <c r="A126" s="229" t="s">
        <v>178</v>
      </c>
      <c r="B126" s="230" t="s">
        <v>179</v>
      </c>
      <c r="C126" s="230"/>
      <c r="D126" s="230"/>
      <c r="E126" s="230"/>
      <c r="F126" s="230"/>
      <c r="G126" s="230"/>
      <c r="H126" s="231"/>
      <c r="I126" s="238">
        <f>ROUND(I124/(1-H121),2)</f>
        <v>6199.16</v>
      </c>
    </row>
    <row r="127" ht="15.75" customHeight="1" spans="1:9">
      <c r="A127" s="229"/>
      <c r="B127" s="230"/>
      <c r="C127" s="230"/>
      <c r="D127" s="230"/>
      <c r="E127" s="230"/>
      <c r="F127" s="230"/>
      <c r="G127" s="230"/>
      <c r="H127" s="231"/>
      <c r="I127" s="238"/>
    </row>
    <row r="128" ht="15.75" customHeight="1" spans="1:9">
      <c r="A128" s="229"/>
      <c r="B128" s="230" t="s">
        <v>180</v>
      </c>
      <c r="C128" s="230"/>
      <c r="D128" s="230"/>
      <c r="E128" s="230"/>
      <c r="F128" s="230"/>
      <c r="G128" s="230"/>
      <c r="H128" s="231"/>
      <c r="I128" s="238">
        <f>I126-I124</f>
        <v>883.380264705882</v>
      </c>
    </row>
    <row r="129" ht="15.75" customHeight="1" spans="1:9">
      <c r="A129" s="227"/>
      <c r="B129" s="239"/>
      <c r="C129" s="239"/>
      <c r="D129" s="239"/>
      <c r="E129" s="239"/>
      <c r="F129" s="239"/>
      <c r="G129" s="239"/>
      <c r="H129" s="239"/>
      <c r="I129" s="240"/>
    </row>
    <row r="130" ht="15.75" customHeight="1" spans="1:9">
      <c r="A130" s="189" t="s">
        <v>181</v>
      </c>
      <c r="B130" s="189"/>
      <c r="C130" s="189"/>
      <c r="D130" s="189"/>
      <c r="E130" s="189"/>
      <c r="F130" s="189"/>
      <c r="G130" s="189"/>
      <c r="H130" s="189"/>
      <c r="I130" s="189"/>
    </row>
    <row r="131" ht="15.75" customHeight="1" spans="1:9">
      <c r="A131" s="189" t="s">
        <v>182</v>
      </c>
      <c r="B131" s="189"/>
      <c r="C131" s="189"/>
      <c r="D131" s="189"/>
      <c r="E131" s="189"/>
      <c r="F131" s="189"/>
      <c r="G131" s="189"/>
      <c r="H131" s="189"/>
      <c r="I131" s="189" t="s">
        <v>74</v>
      </c>
    </row>
    <row r="132" ht="15.75" customHeight="1" spans="1:9">
      <c r="A132" s="188" t="s">
        <v>48</v>
      </c>
      <c r="B132" s="190" t="str">
        <f>A21</f>
        <v>MÓDULO 1 - COMPOSIÇÃO DA REMUNERAÇÃO</v>
      </c>
      <c r="C132" s="190"/>
      <c r="D132" s="190"/>
      <c r="E132" s="190"/>
      <c r="F132" s="190"/>
      <c r="G132" s="190"/>
      <c r="H132" s="190"/>
      <c r="I132" s="241">
        <f>I29</f>
        <v>2060.084</v>
      </c>
    </row>
    <row r="133" ht="15.75" customHeight="1" spans="1:9">
      <c r="A133" s="188" t="s">
        <v>50</v>
      </c>
      <c r="B133" s="190" t="str">
        <f>A31</f>
        <v>MÓDULO 2 – ENCARGOS E BENEFÍCIOS ANUAIS, MENSAIS E DIÁRIOS</v>
      </c>
      <c r="C133" s="190"/>
      <c r="D133" s="190"/>
      <c r="E133" s="190"/>
      <c r="F133" s="190"/>
      <c r="G133" s="190"/>
      <c r="H133" s="190"/>
      <c r="I133" s="241">
        <f>I62</f>
        <v>2022.05</v>
      </c>
    </row>
    <row r="134" ht="15.75" customHeight="1" spans="1:9">
      <c r="A134" s="188" t="s">
        <v>53</v>
      </c>
      <c r="B134" s="190" t="str">
        <f>A66</f>
        <v>MÓDULO 3 – PROVISÃO PARA RESCISÃO</v>
      </c>
      <c r="C134" s="190"/>
      <c r="D134" s="190"/>
      <c r="E134" s="190"/>
      <c r="F134" s="190"/>
      <c r="G134" s="190"/>
      <c r="H134" s="190"/>
      <c r="I134" s="241">
        <f>I73</f>
        <v>287.38</v>
      </c>
    </row>
    <row r="135" ht="15.75" customHeight="1" spans="1:9">
      <c r="A135" s="188" t="s">
        <v>56</v>
      </c>
      <c r="B135" s="190" t="str">
        <f>A78</f>
        <v>MÓDULO 4 – CUSTO DE REPOSIÇÃO DO PROFISSIONAL AUSENTE</v>
      </c>
      <c r="C135" s="190"/>
      <c r="D135" s="190"/>
      <c r="E135" s="190"/>
      <c r="F135" s="190"/>
      <c r="G135" s="190"/>
      <c r="H135" s="190"/>
      <c r="I135" s="241">
        <f>I96</f>
        <v>83.9</v>
      </c>
    </row>
    <row r="136" ht="15.75" customHeight="1" spans="1:9">
      <c r="A136" s="188" t="s">
        <v>79</v>
      </c>
      <c r="B136" s="190" t="str">
        <f>A98</f>
        <v>MÓDULO 5 – INSUMOS DIVERSOS</v>
      </c>
      <c r="C136" s="190"/>
      <c r="D136" s="190"/>
      <c r="E136" s="190"/>
      <c r="F136" s="190"/>
      <c r="G136" s="190"/>
      <c r="H136" s="190"/>
      <c r="I136" s="241">
        <f>I104</f>
        <v>148.995735294118</v>
      </c>
    </row>
    <row r="137" ht="15.75" customHeight="1" spans="1:9">
      <c r="A137" s="189" t="s">
        <v>183</v>
      </c>
      <c r="B137" s="189"/>
      <c r="C137" s="189"/>
      <c r="D137" s="189"/>
      <c r="E137" s="189"/>
      <c r="F137" s="189"/>
      <c r="G137" s="189"/>
      <c r="H137" s="189"/>
      <c r="I137" s="211">
        <f>SUM(I132:I136)</f>
        <v>4602.40973529412</v>
      </c>
    </row>
    <row r="138" ht="15.75" customHeight="1" spans="1:9">
      <c r="A138" s="188" t="s">
        <v>81</v>
      </c>
      <c r="B138" s="190" t="str">
        <f>A111</f>
        <v>MÓDULO 6 – CUSTOS INDIRETOS, TRIBUTOS E LUCRO</v>
      </c>
      <c r="C138" s="190"/>
      <c r="D138" s="190"/>
      <c r="E138" s="190"/>
      <c r="F138" s="190"/>
      <c r="G138" s="190"/>
      <c r="H138" s="190"/>
      <c r="I138" s="241">
        <f>I119</f>
        <v>1596.76</v>
      </c>
    </row>
    <row r="139" ht="15.75" customHeight="1" spans="1:9">
      <c r="A139" s="189" t="s">
        <v>184</v>
      </c>
      <c r="B139" s="189"/>
      <c r="C139" s="189"/>
      <c r="D139" s="189"/>
      <c r="E139" s="189"/>
      <c r="F139" s="189"/>
      <c r="G139" s="189"/>
      <c r="H139" s="189"/>
      <c r="I139" s="211">
        <f>SUM(I137:I138)</f>
        <v>6199.16973529412</v>
      </c>
    </row>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144">
    <mergeCell ref="A1:I1"/>
    <mergeCell ref="A2:I2"/>
    <mergeCell ref="A3:G3"/>
    <mergeCell ref="H3:I3"/>
    <mergeCell ref="A4:I4"/>
    <mergeCell ref="A5:I5"/>
    <mergeCell ref="B6:H6"/>
    <mergeCell ref="B7:H7"/>
    <mergeCell ref="B8:H8"/>
    <mergeCell ref="B9:H9"/>
    <mergeCell ref="A10:I10"/>
    <mergeCell ref="A11:I11"/>
    <mergeCell ref="A12:B12"/>
    <mergeCell ref="C12:D12"/>
    <mergeCell ref="E12:I12"/>
    <mergeCell ref="A13:B13"/>
    <mergeCell ref="C13:D13"/>
    <mergeCell ref="E13:I13"/>
    <mergeCell ref="A14:I14"/>
    <mergeCell ref="B15:H15"/>
    <mergeCell ref="B16:H16"/>
    <mergeCell ref="B17:H17"/>
    <mergeCell ref="B18:H18"/>
    <mergeCell ref="B19:H19"/>
    <mergeCell ref="A20:I20"/>
    <mergeCell ref="A21:I21"/>
    <mergeCell ref="B22:G22"/>
    <mergeCell ref="B23:G23"/>
    <mergeCell ref="B24:G24"/>
    <mergeCell ref="B25:G25"/>
    <mergeCell ref="B26:G26"/>
    <mergeCell ref="B27:G27"/>
    <mergeCell ref="B28:G28"/>
    <mergeCell ref="A29:H29"/>
    <mergeCell ref="A30:I30"/>
    <mergeCell ref="A31:I31"/>
    <mergeCell ref="A32:G32"/>
    <mergeCell ref="B33:G33"/>
    <mergeCell ref="B34:G34"/>
    <mergeCell ref="A35:G35"/>
    <mergeCell ref="G36:H36"/>
    <mergeCell ref="G37:H37"/>
    <mergeCell ref="G38:H38"/>
    <mergeCell ref="A39:G39"/>
    <mergeCell ref="B40:G40"/>
    <mergeCell ref="B41:G41"/>
    <mergeCell ref="B42:G42"/>
    <mergeCell ref="B43:G43"/>
    <mergeCell ref="B44:G44"/>
    <mergeCell ref="B45:G45"/>
    <mergeCell ref="B46:G46"/>
    <mergeCell ref="B47:G47"/>
    <mergeCell ref="A48:G48"/>
    <mergeCell ref="A49:I49"/>
    <mergeCell ref="A50:G50"/>
    <mergeCell ref="B51:G51"/>
    <mergeCell ref="B52:G52"/>
    <mergeCell ref="B53:G53"/>
    <mergeCell ref="B54:G54"/>
    <mergeCell ref="A55:H55"/>
    <mergeCell ref="A56:I56"/>
    <mergeCell ref="A57:I57"/>
    <mergeCell ref="A58:H58"/>
    <mergeCell ref="B59:H59"/>
    <mergeCell ref="B60:H60"/>
    <mergeCell ref="B61:H61"/>
    <mergeCell ref="A62:H62"/>
    <mergeCell ref="G63:H63"/>
    <mergeCell ref="G64:H64"/>
    <mergeCell ref="G65:H65"/>
    <mergeCell ref="A66:I66"/>
    <mergeCell ref="B67:G67"/>
    <mergeCell ref="B68:G68"/>
    <mergeCell ref="B69:G69"/>
    <mergeCell ref="B70:G70"/>
    <mergeCell ref="B71:G71"/>
    <mergeCell ref="B72:G72"/>
    <mergeCell ref="A73:G73"/>
    <mergeCell ref="G74:H74"/>
    <mergeCell ref="G75:H75"/>
    <mergeCell ref="G76:H76"/>
    <mergeCell ref="G77:H77"/>
    <mergeCell ref="A78:I78"/>
    <mergeCell ref="A79:G79"/>
    <mergeCell ref="B80:G80"/>
    <mergeCell ref="B81:G81"/>
    <mergeCell ref="B82:G82"/>
    <mergeCell ref="B83:G83"/>
    <mergeCell ref="B84:G84"/>
    <mergeCell ref="B85:G85"/>
    <mergeCell ref="A86:G86"/>
    <mergeCell ref="A87:I87"/>
    <mergeCell ref="A88:G88"/>
    <mergeCell ref="B89:G89"/>
    <mergeCell ref="A90:G90"/>
    <mergeCell ref="A91:I91"/>
    <mergeCell ref="A92:I92"/>
    <mergeCell ref="A93:H93"/>
    <mergeCell ref="B94:H94"/>
    <mergeCell ref="B95:H95"/>
    <mergeCell ref="A96:H96"/>
    <mergeCell ref="A97:I97"/>
    <mergeCell ref="A98:I98"/>
    <mergeCell ref="B99:G99"/>
    <mergeCell ref="B100:G100"/>
    <mergeCell ref="B101:G101"/>
    <mergeCell ref="B102:G102"/>
    <mergeCell ref="B103:G103"/>
    <mergeCell ref="A104:G104"/>
    <mergeCell ref="G105:H105"/>
    <mergeCell ref="G106:H106"/>
    <mergeCell ref="G107:H107"/>
    <mergeCell ref="G108:H108"/>
    <mergeCell ref="G109:H109"/>
    <mergeCell ref="G110:H110"/>
    <mergeCell ref="A111:I111"/>
    <mergeCell ref="B112:G112"/>
    <mergeCell ref="B113:G113"/>
    <mergeCell ref="B114:G114"/>
    <mergeCell ref="B115:G115"/>
    <mergeCell ref="B116:G116"/>
    <mergeCell ref="B117:G117"/>
    <mergeCell ref="B118:G118"/>
    <mergeCell ref="A119:G119"/>
    <mergeCell ref="B120:I120"/>
    <mergeCell ref="B121:G121"/>
    <mergeCell ref="B122:G122"/>
    <mergeCell ref="B124:G124"/>
    <mergeCell ref="B126:G126"/>
    <mergeCell ref="B128:G128"/>
    <mergeCell ref="A130:I130"/>
    <mergeCell ref="A131:H131"/>
    <mergeCell ref="B132:H132"/>
    <mergeCell ref="B133:H133"/>
    <mergeCell ref="B134:H134"/>
    <mergeCell ref="B135:H135"/>
    <mergeCell ref="B136:H136"/>
    <mergeCell ref="A137:H137"/>
    <mergeCell ref="B138:H138"/>
    <mergeCell ref="A139:H139"/>
    <mergeCell ref="A36:F38"/>
    <mergeCell ref="A63:F65"/>
    <mergeCell ref="A74:F77"/>
    <mergeCell ref="A105:F110"/>
  </mergeCells>
  <pageMargins left="0.315277777777778" right="0.315277777777778" top="0.315277777777778" bottom="0.315277777777778" header="0.511811023622047" footer="0.511811023622047"/>
  <pageSetup paperSize="9" scale="68" fitToHeight="0" orientation="portrait" horizontalDpi="300" verticalDpi="300"/>
  <headerFooter/>
  <rowBreaks count="1" manualBreakCount="1">
    <brk id="73"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997"/>
  <sheetViews>
    <sheetView view="pageBreakPreview" zoomScale="60" zoomScaleNormal="80" workbookViewId="0">
      <selection activeCell="P27" sqref="P27"/>
    </sheetView>
  </sheetViews>
  <sheetFormatPr defaultColWidth="8.71428571428571" defaultRowHeight="14.25" customHeight="1"/>
  <cols>
    <col min="1" max="1" width="7.42857142857143" customWidth="1"/>
    <col min="2" max="2" width="12.4285714285714" customWidth="1"/>
    <col min="3" max="3" width="15" customWidth="1"/>
    <col min="4" max="4" width="15.2857142857143" customWidth="1"/>
    <col min="5" max="5" width="13.4285714285714" customWidth="1"/>
    <col min="6" max="6" width="13.5714285714286" customWidth="1"/>
    <col min="7" max="7" width="11.8571428571429" customWidth="1"/>
    <col min="8" max="8" width="12.8571428571429" customWidth="1"/>
    <col min="9" max="9" width="33.7142857142857" customWidth="1"/>
    <col min="10" max="10" width="7.14285714285714" customWidth="1"/>
    <col min="11" max="11" width="10.5714285714286" customWidth="1"/>
    <col min="12" max="12" width="12.8571428571429" customWidth="1"/>
    <col min="13" max="13" width="7.14285714285714" customWidth="1"/>
    <col min="14" max="14" width="10.5714285714286" customWidth="1"/>
    <col min="15" max="1025" width="14.4285714285714" customWidth="1"/>
  </cols>
  <sheetData>
    <row r="1" spans="1:9">
      <c r="A1" s="187" t="s">
        <v>187</v>
      </c>
      <c r="B1" s="187"/>
      <c r="C1" s="187"/>
      <c r="D1" s="187"/>
      <c r="E1" s="187"/>
      <c r="F1" s="187"/>
      <c r="G1" s="187"/>
      <c r="H1" s="187"/>
      <c r="I1" s="187"/>
    </row>
    <row r="2" spans="1:9">
      <c r="A2" s="187"/>
      <c r="B2" s="187"/>
      <c r="C2" s="187"/>
      <c r="D2" s="187"/>
      <c r="E2" s="187"/>
      <c r="F2" s="187"/>
      <c r="G2" s="187"/>
      <c r="H2" s="187"/>
      <c r="I2" s="187"/>
    </row>
    <row r="3" spans="1:9">
      <c r="A3" s="187" t="s">
        <v>45</v>
      </c>
      <c r="B3" s="187"/>
      <c r="C3" s="187"/>
      <c r="D3" s="187"/>
      <c r="E3" s="187"/>
      <c r="F3" s="187"/>
      <c r="G3" s="187"/>
      <c r="H3" s="188" t="s">
        <v>46</v>
      </c>
      <c r="I3" s="188"/>
    </row>
    <row r="4" spans="1:9">
      <c r="A4" s="187"/>
      <c r="B4" s="187"/>
      <c r="C4" s="187"/>
      <c r="D4" s="187"/>
      <c r="E4" s="187"/>
      <c r="F4" s="187"/>
      <c r="G4" s="187"/>
      <c r="H4" s="187"/>
      <c r="I4" s="187"/>
    </row>
    <row r="5" spans="1:9">
      <c r="A5" s="189" t="s">
        <v>47</v>
      </c>
      <c r="B5" s="189"/>
      <c r="C5" s="189"/>
      <c r="D5" s="189"/>
      <c r="E5" s="189"/>
      <c r="F5" s="189"/>
      <c r="G5" s="189"/>
      <c r="H5" s="189"/>
      <c r="I5" s="189"/>
    </row>
    <row r="6" spans="1:9">
      <c r="A6" s="188" t="s">
        <v>48</v>
      </c>
      <c r="B6" s="190" t="s">
        <v>49</v>
      </c>
      <c r="C6" s="190"/>
      <c r="D6" s="190"/>
      <c r="E6" s="190"/>
      <c r="F6" s="190"/>
      <c r="G6" s="190"/>
      <c r="H6" s="190"/>
      <c r="I6" s="207"/>
    </row>
    <row r="7" spans="1:9">
      <c r="A7" s="188" t="s">
        <v>50</v>
      </c>
      <c r="B7" s="190" t="s">
        <v>51</v>
      </c>
      <c r="C7" s="190"/>
      <c r="D7" s="190"/>
      <c r="E7" s="190"/>
      <c r="F7" s="190"/>
      <c r="G7" s="190"/>
      <c r="H7" s="190"/>
      <c r="I7" s="188" t="s">
        <v>52</v>
      </c>
    </row>
    <row r="8" spans="1:9">
      <c r="A8" s="188" t="s">
        <v>53</v>
      </c>
      <c r="B8" s="190" t="s">
        <v>54</v>
      </c>
      <c r="C8" s="190"/>
      <c r="D8" s="190"/>
      <c r="E8" s="190"/>
      <c r="F8" s="190"/>
      <c r="G8" s="190"/>
      <c r="H8" s="190"/>
      <c r="I8" s="188" t="s">
        <v>55</v>
      </c>
    </row>
    <row r="9" spans="1:9">
      <c r="A9" s="188" t="s">
        <v>56</v>
      </c>
      <c r="B9" s="190" t="s">
        <v>57</v>
      </c>
      <c r="C9" s="190"/>
      <c r="D9" s="190"/>
      <c r="E9" s="190"/>
      <c r="F9" s="190"/>
      <c r="G9" s="190"/>
      <c r="H9" s="190"/>
      <c r="I9" s="188">
        <v>24</v>
      </c>
    </row>
    <row r="10" spans="1:9">
      <c r="A10" s="191"/>
      <c r="B10" s="191"/>
      <c r="C10" s="191"/>
      <c r="D10" s="191"/>
      <c r="E10" s="191"/>
      <c r="F10" s="191"/>
      <c r="G10" s="191"/>
      <c r="H10" s="191"/>
      <c r="I10" s="191"/>
    </row>
    <row r="11" spans="1:9">
      <c r="A11" s="189" t="s">
        <v>58</v>
      </c>
      <c r="B11" s="189"/>
      <c r="C11" s="189"/>
      <c r="D11" s="189"/>
      <c r="E11" s="189"/>
      <c r="F11" s="189"/>
      <c r="G11" s="189"/>
      <c r="H11" s="189"/>
      <c r="I11" s="189"/>
    </row>
    <row r="12" ht="12.75" customHeight="1" spans="1:9">
      <c r="A12" s="188" t="s">
        <v>59</v>
      </c>
      <c r="B12" s="188"/>
      <c r="C12" s="188" t="s">
        <v>60</v>
      </c>
      <c r="D12" s="188"/>
      <c r="E12" s="188" t="s">
        <v>61</v>
      </c>
      <c r="F12" s="188"/>
      <c r="G12" s="188"/>
      <c r="H12" s="188"/>
      <c r="I12" s="188"/>
    </row>
    <row r="13" ht="26.25" customHeight="1" spans="1:9">
      <c r="A13" s="192" t="s">
        <v>62</v>
      </c>
      <c r="B13" s="192"/>
      <c r="C13" s="193" t="s">
        <v>14</v>
      </c>
      <c r="D13" s="193"/>
      <c r="E13" s="194">
        <v>2</v>
      </c>
      <c r="F13" s="194"/>
      <c r="G13" s="194"/>
      <c r="H13" s="194"/>
      <c r="I13" s="194"/>
    </row>
    <row r="14" spans="1:9">
      <c r="A14" s="189" t="s">
        <v>63</v>
      </c>
      <c r="B14" s="189"/>
      <c r="C14" s="189"/>
      <c r="D14" s="189"/>
      <c r="E14" s="189"/>
      <c r="F14" s="189"/>
      <c r="G14" s="189"/>
      <c r="H14" s="189"/>
      <c r="I14" s="189"/>
    </row>
    <row r="15" spans="1:10">
      <c r="A15" s="188">
        <v>1</v>
      </c>
      <c r="B15" s="190" t="s">
        <v>64</v>
      </c>
      <c r="C15" s="190"/>
      <c r="D15" s="190"/>
      <c r="E15" s="190"/>
      <c r="F15" s="190"/>
      <c r="G15" s="190"/>
      <c r="H15" s="190"/>
      <c r="I15" s="194" t="s">
        <v>17</v>
      </c>
      <c r="J15" s="208"/>
    </row>
    <row r="16" spans="1:9">
      <c r="A16" s="188">
        <v>2</v>
      </c>
      <c r="B16" s="190" t="s">
        <v>65</v>
      </c>
      <c r="C16" s="190"/>
      <c r="D16" s="190"/>
      <c r="E16" s="190"/>
      <c r="F16" s="190"/>
      <c r="G16" s="190"/>
      <c r="H16" s="190"/>
      <c r="I16" s="192" t="s">
        <v>18</v>
      </c>
    </row>
    <row r="17" spans="1:9">
      <c r="A17" s="188">
        <v>3</v>
      </c>
      <c r="B17" s="190" t="s">
        <v>66</v>
      </c>
      <c r="C17" s="190"/>
      <c r="D17" s="190"/>
      <c r="E17" s="190"/>
      <c r="F17" s="190"/>
      <c r="G17" s="190"/>
      <c r="H17" s="190"/>
      <c r="I17" s="209">
        <v>1775.96</v>
      </c>
    </row>
    <row r="18" ht="38.25" spans="1:9">
      <c r="A18" s="194">
        <v>4</v>
      </c>
      <c r="B18" s="195" t="s">
        <v>67</v>
      </c>
      <c r="C18" s="195"/>
      <c r="D18" s="195"/>
      <c r="E18" s="195"/>
      <c r="F18" s="195"/>
      <c r="G18" s="195"/>
      <c r="H18" s="195"/>
      <c r="I18" s="192" t="s">
        <v>68</v>
      </c>
    </row>
    <row r="19" spans="1:9">
      <c r="A19" s="188">
        <v>5</v>
      </c>
      <c r="B19" s="190" t="s">
        <v>69</v>
      </c>
      <c r="C19" s="190"/>
      <c r="D19" s="190"/>
      <c r="E19" s="190"/>
      <c r="F19" s="190"/>
      <c r="G19" s="190"/>
      <c r="H19" s="190"/>
      <c r="I19" s="207" t="s">
        <v>70</v>
      </c>
    </row>
    <row r="20" spans="1:9">
      <c r="A20" s="196"/>
      <c r="B20" s="196"/>
      <c r="C20" s="196"/>
      <c r="D20" s="196"/>
      <c r="E20" s="196"/>
      <c r="F20" s="196"/>
      <c r="G20" s="196"/>
      <c r="H20" s="196"/>
      <c r="I20" s="196"/>
    </row>
    <row r="21" ht="15.75" customHeight="1" spans="1:9">
      <c r="A21" s="189" t="s">
        <v>71</v>
      </c>
      <c r="B21" s="189"/>
      <c r="C21" s="189"/>
      <c r="D21" s="189"/>
      <c r="E21" s="189"/>
      <c r="F21" s="189"/>
      <c r="G21" s="189"/>
      <c r="H21" s="189"/>
      <c r="I21" s="189"/>
    </row>
    <row r="22" ht="15.75" customHeight="1" spans="1:9">
      <c r="A22" s="197">
        <v>1</v>
      </c>
      <c r="B22" s="189" t="s">
        <v>72</v>
      </c>
      <c r="C22" s="189"/>
      <c r="D22" s="189"/>
      <c r="E22" s="189"/>
      <c r="F22" s="189"/>
      <c r="G22" s="189"/>
      <c r="H22" s="189" t="s">
        <v>73</v>
      </c>
      <c r="I22" s="189" t="s">
        <v>74</v>
      </c>
    </row>
    <row r="23" ht="15.75" customHeight="1" spans="1:9">
      <c r="A23" s="187" t="s">
        <v>48</v>
      </c>
      <c r="B23" s="190" t="s">
        <v>75</v>
      </c>
      <c r="C23" s="190"/>
      <c r="D23" s="190"/>
      <c r="E23" s="190"/>
      <c r="F23" s="190"/>
      <c r="G23" s="190"/>
      <c r="H23" s="196"/>
      <c r="I23" s="210">
        <f>I17</f>
        <v>1775.96</v>
      </c>
    </row>
    <row r="24" ht="15.75" customHeight="1" spans="1:9">
      <c r="A24" s="187" t="s">
        <v>50</v>
      </c>
      <c r="B24" s="190" t="s">
        <v>76</v>
      </c>
      <c r="C24" s="190"/>
      <c r="D24" s="190"/>
      <c r="E24" s="190"/>
      <c r="F24" s="190"/>
      <c r="G24" s="190"/>
      <c r="H24" s="198"/>
      <c r="I24" s="210">
        <f>(I23*H24)</f>
        <v>0</v>
      </c>
    </row>
    <row r="25" ht="15.75" customHeight="1" spans="1:9">
      <c r="A25" s="187" t="s">
        <v>53</v>
      </c>
      <c r="B25" s="190" t="s">
        <v>77</v>
      </c>
      <c r="C25" s="190"/>
      <c r="D25" s="190"/>
      <c r="E25" s="190"/>
      <c r="F25" s="190"/>
      <c r="G25" s="190"/>
      <c r="H25" s="198"/>
      <c r="I25" s="210">
        <v>0</v>
      </c>
    </row>
    <row r="26" ht="15.75" customHeight="1" spans="1:9">
      <c r="A26" s="187" t="s">
        <v>56</v>
      </c>
      <c r="B26" s="190" t="s">
        <v>78</v>
      </c>
      <c r="C26" s="190"/>
      <c r="D26" s="190"/>
      <c r="E26" s="190"/>
      <c r="F26" s="190"/>
      <c r="G26" s="190"/>
      <c r="H26" s="198"/>
      <c r="I26" s="210">
        <v>0</v>
      </c>
    </row>
    <row r="27" ht="15.75" customHeight="1" spans="1:9">
      <c r="A27" s="187" t="s">
        <v>79</v>
      </c>
      <c r="B27" s="190" t="s">
        <v>80</v>
      </c>
      <c r="C27" s="190"/>
      <c r="D27" s="190"/>
      <c r="E27" s="190"/>
      <c r="F27" s="190"/>
      <c r="G27" s="190"/>
      <c r="H27" s="198"/>
      <c r="I27" s="210">
        <v>0</v>
      </c>
    </row>
    <row r="28" ht="15.75" customHeight="1" spans="1:9">
      <c r="A28" s="187" t="s">
        <v>81</v>
      </c>
      <c r="B28" s="190" t="s">
        <v>82</v>
      </c>
      <c r="C28" s="190"/>
      <c r="D28" s="190"/>
      <c r="E28" s="190"/>
      <c r="F28" s="190"/>
      <c r="G28" s="190"/>
      <c r="H28" s="198"/>
      <c r="I28" s="210">
        <v>0</v>
      </c>
    </row>
    <row r="29" ht="15.75" customHeight="1" spans="1:9">
      <c r="A29" s="189" t="s">
        <v>83</v>
      </c>
      <c r="B29" s="189"/>
      <c r="C29" s="189"/>
      <c r="D29" s="189"/>
      <c r="E29" s="189"/>
      <c r="F29" s="189"/>
      <c r="G29" s="189"/>
      <c r="H29" s="189"/>
      <c r="I29" s="211">
        <f>SUM(I23:I28)</f>
        <v>1775.96</v>
      </c>
    </row>
    <row r="30" ht="15.75" customHeight="1" spans="1:9">
      <c r="A30" s="199"/>
      <c r="B30" s="199"/>
      <c r="C30" s="199"/>
      <c r="D30" s="199"/>
      <c r="E30" s="199"/>
      <c r="F30" s="199"/>
      <c r="G30" s="199"/>
      <c r="H30" s="199"/>
      <c r="I30" s="199"/>
    </row>
    <row r="31" ht="15.75" customHeight="1" spans="1:9">
      <c r="A31" s="189" t="s">
        <v>84</v>
      </c>
      <c r="B31" s="189"/>
      <c r="C31" s="189"/>
      <c r="D31" s="189"/>
      <c r="E31" s="189"/>
      <c r="F31" s="189"/>
      <c r="G31" s="189"/>
      <c r="H31" s="189"/>
      <c r="I31" s="189"/>
    </row>
    <row r="32" ht="15.75" customHeight="1" spans="1:9">
      <c r="A32" s="189" t="s">
        <v>85</v>
      </c>
      <c r="B32" s="189"/>
      <c r="C32" s="189"/>
      <c r="D32" s="189"/>
      <c r="E32" s="189"/>
      <c r="F32" s="189"/>
      <c r="G32" s="189"/>
      <c r="H32" s="189" t="s">
        <v>73</v>
      </c>
      <c r="I32" s="189" t="s">
        <v>74</v>
      </c>
    </row>
    <row r="33" ht="15.75" customHeight="1" spans="1:9">
      <c r="A33" s="187" t="s">
        <v>48</v>
      </c>
      <c r="B33" s="190" t="s">
        <v>86</v>
      </c>
      <c r="C33" s="190"/>
      <c r="D33" s="190"/>
      <c r="E33" s="190"/>
      <c r="F33" s="190"/>
      <c r="G33" s="190"/>
      <c r="H33" s="198">
        <f>ROUND(1/12,4)</f>
        <v>0.0833</v>
      </c>
      <c r="I33" s="212">
        <f>ROUND(I29*H33,2)</f>
        <v>147.94</v>
      </c>
    </row>
    <row r="34" ht="15.75" customHeight="1" spans="1:9">
      <c r="A34" s="187" t="s">
        <v>50</v>
      </c>
      <c r="B34" s="190" t="s">
        <v>87</v>
      </c>
      <c r="C34" s="190"/>
      <c r="D34" s="190"/>
      <c r="E34" s="190"/>
      <c r="F34" s="190"/>
      <c r="G34" s="190"/>
      <c r="H34" s="198">
        <v>0.121</v>
      </c>
      <c r="I34" s="212">
        <f>ROUND(I29*H34,2)</f>
        <v>214.89</v>
      </c>
    </row>
    <row r="35" ht="15.75" customHeight="1" spans="1:9">
      <c r="A35" s="189" t="s">
        <v>88</v>
      </c>
      <c r="B35" s="189"/>
      <c r="C35" s="189"/>
      <c r="D35" s="189"/>
      <c r="E35" s="189"/>
      <c r="F35" s="189"/>
      <c r="G35" s="189"/>
      <c r="H35" s="200">
        <f>SUM(H33:H34)</f>
        <v>0.2043</v>
      </c>
      <c r="I35" s="211">
        <f>SUM(I33:I34)</f>
        <v>362.83</v>
      </c>
    </row>
    <row r="36" ht="15.75" customHeight="1" spans="1:9">
      <c r="A36" s="201" t="s">
        <v>89</v>
      </c>
      <c r="B36" s="201"/>
      <c r="C36" s="201"/>
      <c r="D36" s="201"/>
      <c r="E36" s="201"/>
      <c r="F36" s="201"/>
      <c r="G36" s="202" t="s">
        <v>90</v>
      </c>
      <c r="H36" s="202"/>
      <c r="I36" s="213">
        <f>I29</f>
        <v>1775.96</v>
      </c>
    </row>
    <row r="37" ht="15.75" customHeight="1" spans="1:9">
      <c r="A37" s="201"/>
      <c r="B37" s="201"/>
      <c r="C37" s="201"/>
      <c r="D37" s="201"/>
      <c r="E37" s="201"/>
      <c r="F37" s="201"/>
      <c r="G37" s="202" t="s">
        <v>91</v>
      </c>
      <c r="H37" s="202"/>
      <c r="I37" s="213">
        <f>I35</f>
        <v>362.83</v>
      </c>
    </row>
    <row r="38" ht="15.75" customHeight="1" spans="1:9">
      <c r="A38" s="201"/>
      <c r="B38" s="201"/>
      <c r="C38" s="201"/>
      <c r="D38" s="201"/>
      <c r="E38" s="201"/>
      <c r="F38" s="201"/>
      <c r="G38" s="203" t="s">
        <v>92</v>
      </c>
      <c r="H38" s="203"/>
      <c r="I38" s="214">
        <f>SUM(I36:I37)</f>
        <v>2138.79</v>
      </c>
    </row>
    <row r="39" ht="15.75" customHeight="1" spans="1:9">
      <c r="A39" s="189" t="s">
        <v>93</v>
      </c>
      <c r="B39" s="189"/>
      <c r="C39" s="189"/>
      <c r="D39" s="189"/>
      <c r="E39" s="189"/>
      <c r="F39" s="189"/>
      <c r="G39" s="189"/>
      <c r="H39" s="189" t="s">
        <v>73</v>
      </c>
      <c r="I39" s="189" t="s">
        <v>74</v>
      </c>
    </row>
    <row r="40" ht="15.75" customHeight="1" spans="1:9">
      <c r="A40" s="187" t="s">
        <v>48</v>
      </c>
      <c r="B40" s="190" t="s">
        <v>94</v>
      </c>
      <c r="C40" s="190"/>
      <c r="D40" s="190"/>
      <c r="E40" s="190"/>
      <c r="F40" s="190"/>
      <c r="G40" s="190"/>
      <c r="H40" s="198">
        <v>0.2</v>
      </c>
      <c r="I40" s="212">
        <f t="shared" ref="I40:I47" si="0">ROUND($I$38*H40,2)</f>
        <v>427.76</v>
      </c>
    </row>
    <row r="41" ht="15.75" customHeight="1" spans="1:9">
      <c r="A41" s="187" t="s">
        <v>50</v>
      </c>
      <c r="B41" s="190" t="s">
        <v>95</v>
      </c>
      <c r="C41" s="190"/>
      <c r="D41" s="190"/>
      <c r="E41" s="190"/>
      <c r="F41" s="190"/>
      <c r="G41" s="190"/>
      <c r="H41" s="198">
        <v>0.025</v>
      </c>
      <c r="I41" s="212">
        <f t="shared" si="0"/>
        <v>53.47</v>
      </c>
    </row>
    <row r="42" ht="15.75" customHeight="1" spans="1:9">
      <c r="A42" s="187" t="s">
        <v>53</v>
      </c>
      <c r="B42" s="190" t="s">
        <v>96</v>
      </c>
      <c r="C42" s="190"/>
      <c r="D42" s="190"/>
      <c r="E42" s="190"/>
      <c r="F42" s="190"/>
      <c r="G42" s="190"/>
      <c r="H42" s="198">
        <v>0.06</v>
      </c>
      <c r="I42" s="212">
        <f t="shared" si="0"/>
        <v>128.33</v>
      </c>
    </row>
    <row r="43" ht="15.75" customHeight="1" spans="1:9">
      <c r="A43" s="187" t="s">
        <v>56</v>
      </c>
      <c r="B43" s="190" t="s">
        <v>97</v>
      </c>
      <c r="C43" s="190"/>
      <c r="D43" s="190"/>
      <c r="E43" s="190"/>
      <c r="F43" s="190"/>
      <c r="G43" s="190"/>
      <c r="H43" s="198">
        <v>0.015</v>
      </c>
      <c r="I43" s="212">
        <f t="shared" si="0"/>
        <v>32.08</v>
      </c>
    </row>
    <row r="44" ht="15.75" customHeight="1" spans="1:9">
      <c r="A44" s="187" t="s">
        <v>79</v>
      </c>
      <c r="B44" s="190" t="s">
        <v>98</v>
      </c>
      <c r="C44" s="190"/>
      <c r="D44" s="190"/>
      <c r="E44" s="190"/>
      <c r="F44" s="190"/>
      <c r="G44" s="190"/>
      <c r="H44" s="198">
        <v>0.01</v>
      </c>
      <c r="I44" s="212">
        <f t="shared" si="0"/>
        <v>21.39</v>
      </c>
    </row>
    <row r="45" ht="15.75" customHeight="1" spans="1:9">
      <c r="A45" s="187" t="s">
        <v>81</v>
      </c>
      <c r="B45" s="190" t="s">
        <v>99</v>
      </c>
      <c r="C45" s="190"/>
      <c r="D45" s="190"/>
      <c r="E45" s="190"/>
      <c r="F45" s="190"/>
      <c r="G45" s="190"/>
      <c r="H45" s="198">
        <v>0.006</v>
      </c>
      <c r="I45" s="212">
        <f t="shared" si="0"/>
        <v>12.83</v>
      </c>
    </row>
    <row r="46" ht="15.75" customHeight="1" spans="1:9">
      <c r="A46" s="187" t="s">
        <v>100</v>
      </c>
      <c r="B46" s="190" t="s">
        <v>101</v>
      </c>
      <c r="C46" s="190"/>
      <c r="D46" s="190"/>
      <c r="E46" s="190"/>
      <c r="F46" s="190"/>
      <c r="G46" s="190"/>
      <c r="H46" s="198">
        <v>0.002</v>
      </c>
      <c r="I46" s="212">
        <f t="shared" si="0"/>
        <v>4.28</v>
      </c>
    </row>
    <row r="47" ht="15.75" customHeight="1" spans="1:9">
      <c r="A47" s="187" t="s">
        <v>102</v>
      </c>
      <c r="B47" s="190" t="s">
        <v>103</v>
      </c>
      <c r="C47" s="190"/>
      <c r="D47" s="190"/>
      <c r="E47" s="190"/>
      <c r="F47" s="190"/>
      <c r="G47" s="190"/>
      <c r="H47" s="198">
        <v>0.08</v>
      </c>
      <c r="I47" s="212">
        <f t="shared" si="0"/>
        <v>171.1</v>
      </c>
    </row>
    <row r="48" ht="15.75" customHeight="1" spans="1:9">
      <c r="A48" s="189" t="s">
        <v>104</v>
      </c>
      <c r="B48" s="189"/>
      <c r="C48" s="189"/>
      <c r="D48" s="189"/>
      <c r="E48" s="189"/>
      <c r="F48" s="189"/>
      <c r="G48" s="189"/>
      <c r="H48" s="200">
        <f>SUM(H40:H47)</f>
        <v>0.398</v>
      </c>
      <c r="I48" s="211">
        <f>SUM(I40:I47)</f>
        <v>851.24</v>
      </c>
    </row>
    <row r="49" ht="15.75" customHeight="1" spans="1:9">
      <c r="A49" s="204"/>
      <c r="B49" s="204"/>
      <c r="C49" s="204"/>
      <c r="D49" s="204"/>
      <c r="E49" s="204"/>
      <c r="F49" s="204"/>
      <c r="G49" s="204"/>
      <c r="H49" s="204"/>
      <c r="I49" s="204"/>
    </row>
    <row r="50" ht="15.75" customHeight="1" spans="1:9">
      <c r="A50" s="189" t="s">
        <v>105</v>
      </c>
      <c r="B50" s="189"/>
      <c r="C50" s="189"/>
      <c r="D50" s="189"/>
      <c r="E50" s="189"/>
      <c r="F50" s="189"/>
      <c r="G50" s="189"/>
      <c r="H50" s="200"/>
      <c r="I50" s="189" t="s">
        <v>74</v>
      </c>
    </row>
    <row r="51" ht="15.75" customHeight="1" spans="1:9">
      <c r="A51" s="187" t="s">
        <v>48</v>
      </c>
      <c r="B51" s="196" t="s">
        <v>106</v>
      </c>
      <c r="C51" s="196"/>
      <c r="D51" s="196"/>
      <c r="E51" s="196"/>
      <c r="F51" s="196"/>
      <c r="G51" s="196"/>
      <c r="H51" s="205">
        <v>4</v>
      </c>
      <c r="I51" s="215">
        <f>ROUND((H51*2*22)-0.06*I23,2)</f>
        <v>69.44</v>
      </c>
    </row>
    <row r="52" ht="15.75" customHeight="1" spans="1:9">
      <c r="A52" s="187" t="s">
        <v>50</v>
      </c>
      <c r="B52" s="196" t="s">
        <v>107</v>
      </c>
      <c r="C52" s="196"/>
      <c r="D52" s="196"/>
      <c r="E52" s="196"/>
      <c r="F52" s="196"/>
      <c r="G52" s="196"/>
      <c r="H52" s="188" t="s">
        <v>108</v>
      </c>
      <c r="I52" s="210">
        <v>473.82</v>
      </c>
    </row>
    <row r="53" ht="15.75" customHeight="1" spans="1:9">
      <c r="A53" s="187" t="s">
        <v>53</v>
      </c>
      <c r="B53" s="196" t="s">
        <v>109</v>
      </c>
      <c r="C53" s="196"/>
      <c r="D53" s="196"/>
      <c r="E53" s="196"/>
      <c r="F53" s="196"/>
      <c r="G53" s="196"/>
      <c r="H53" s="188" t="s">
        <v>108</v>
      </c>
      <c r="I53" s="210">
        <v>52.15</v>
      </c>
    </row>
    <row r="54" ht="15.75" customHeight="1" spans="1:9">
      <c r="A54" s="187" t="s">
        <v>56</v>
      </c>
      <c r="B54" s="196" t="s">
        <v>110</v>
      </c>
      <c r="C54" s="196"/>
      <c r="D54" s="196"/>
      <c r="E54" s="196"/>
      <c r="F54" s="196"/>
      <c r="G54" s="196"/>
      <c r="H54" s="188" t="s">
        <v>108</v>
      </c>
      <c r="I54" s="210">
        <f>ROUND((I23*26)*0.002/12,2)</f>
        <v>7.7</v>
      </c>
    </row>
    <row r="55" ht="15.75" customHeight="1" spans="1:9">
      <c r="A55" s="189" t="s">
        <v>111</v>
      </c>
      <c r="B55" s="189"/>
      <c r="C55" s="189"/>
      <c r="D55" s="189"/>
      <c r="E55" s="189"/>
      <c r="F55" s="189"/>
      <c r="G55" s="189"/>
      <c r="H55" s="189"/>
      <c r="I55" s="216">
        <f>SUM(I51:I54)</f>
        <v>603.11</v>
      </c>
    </row>
    <row r="56" ht="15.75" customHeight="1" spans="1:9">
      <c r="A56" s="204"/>
      <c r="B56" s="204"/>
      <c r="C56" s="204"/>
      <c r="D56" s="204"/>
      <c r="E56" s="204"/>
      <c r="F56" s="204"/>
      <c r="G56" s="204"/>
      <c r="H56" s="204"/>
      <c r="I56" s="204"/>
    </row>
    <row r="57" ht="15.75" customHeight="1" spans="1:9">
      <c r="A57" s="189" t="s">
        <v>112</v>
      </c>
      <c r="B57" s="189"/>
      <c r="C57" s="189"/>
      <c r="D57" s="189"/>
      <c r="E57" s="189"/>
      <c r="F57" s="189"/>
      <c r="G57" s="189"/>
      <c r="H57" s="189"/>
      <c r="I57" s="189"/>
    </row>
    <row r="58" ht="15.75" customHeight="1" spans="1:9">
      <c r="A58" s="189" t="s">
        <v>113</v>
      </c>
      <c r="B58" s="189"/>
      <c r="C58" s="189"/>
      <c r="D58" s="189"/>
      <c r="E58" s="189"/>
      <c r="F58" s="189"/>
      <c r="G58" s="189"/>
      <c r="H58" s="189"/>
      <c r="I58" s="189" t="s">
        <v>74</v>
      </c>
    </row>
    <row r="59" ht="15.75" customHeight="1" spans="1:9">
      <c r="A59" s="187" t="s">
        <v>114</v>
      </c>
      <c r="B59" s="190" t="s">
        <v>115</v>
      </c>
      <c r="C59" s="190"/>
      <c r="D59" s="190"/>
      <c r="E59" s="190"/>
      <c r="F59" s="190"/>
      <c r="G59" s="190"/>
      <c r="H59" s="190"/>
      <c r="I59" s="212">
        <f>I35</f>
        <v>362.83</v>
      </c>
    </row>
    <row r="60" ht="15.75" customHeight="1" spans="1:14">
      <c r="A60" s="187" t="s">
        <v>116</v>
      </c>
      <c r="B60" s="190" t="s">
        <v>117</v>
      </c>
      <c r="C60" s="190"/>
      <c r="D60" s="190"/>
      <c r="E60" s="190"/>
      <c r="F60" s="190"/>
      <c r="G60" s="190"/>
      <c r="H60" s="190"/>
      <c r="I60" s="212">
        <f>I48</f>
        <v>851.24</v>
      </c>
      <c r="N60" s="217"/>
    </row>
    <row r="61" ht="15.75" customHeight="1" spans="1:9">
      <c r="A61" s="187" t="s">
        <v>118</v>
      </c>
      <c r="B61" s="190" t="s">
        <v>119</v>
      </c>
      <c r="C61" s="190"/>
      <c r="D61" s="190"/>
      <c r="E61" s="190"/>
      <c r="F61" s="190"/>
      <c r="G61" s="190"/>
      <c r="H61" s="190"/>
      <c r="I61" s="212">
        <f>I55</f>
        <v>603.11</v>
      </c>
    </row>
    <row r="62" ht="15.75" customHeight="1" spans="1:9">
      <c r="A62" s="189" t="s">
        <v>120</v>
      </c>
      <c r="B62" s="189"/>
      <c r="C62" s="189"/>
      <c r="D62" s="189"/>
      <c r="E62" s="189"/>
      <c r="F62" s="189"/>
      <c r="G62" s="189"/>
      <c r="H62" s="189"/>
      <c r="I62" s="211">
        <f>SUM(I59:I61)</f>
        <v>1817.18</v>
      </c>
    </row>
    <row r="63" ht="15.75" customHeight="1" spans="1:9">
      <c r="A63" s="206" t="s">
        <v>121</v>
      </c>
      <c r="B63" s="206"/>
      <c r="C63" s="206"/>
      <c r="D63" s="206"/>
      <c r="E63" s="206"/>
      <c r="F63" s="206"/>
      <c r="G63" s="202" t="s">
        <v>90</v>
      </c>
      <c r="H63" s="202"/>
      <c r="I63" s="213">
        <f>I29</f>
        <v>1775.96</v>
      </c>
    </row>
    <row r="64" ht="15.75" customHeight="1" spans="1:9">
      <c r="A64" s="206"/>
      <c r="B64" s="206"/>
      <c r="C64" s="206"/>
      <c r="D64" s="206"/>
      <c r="E64" s="206"/>
      <c r="F64" s="206"/>
      <c r="G64" s="202" t="s">
        <v>122</v>
      </c>
      <c r="H64" s="202"/>
      <c r="I64" s="213">
        <f>I62</f>
        <v>1817.18</v>
      </c>
    </row>
    <row r="65" ht="15.75" customHeight="1" spans="1:9">
      <c r="A65" s="206"/>
      <c r="B65" s="206"/>
      <c r="C65" s="206"/>
      <c r="D65" s="206"/>
      <c r="E65" s="206"/>
      <c r="F65" s="206"/>
      <c r="G65" s="203" t="s">
        <v>92</v>
      </c>
      <c r="H65" s="203"/>
      <c r="I65" s="214">
        <f>SUM(I63:I64)</f>
        <v>3593.14</v>
      </c>
    </row>
    <row r="66" ht="15.75" customHeight="1" spans="1:9">
      <c r="A66" s="189" t="s">
        <v>123</v>
      </c>
      <c r="B66" s="189"/>
      <c r="C66" s="189"/>
      <c r="D66" s="189"/>
      <c r="E66" s="189"/>
      <c r="F66" s="189"/>
      <c r="G66" s="189"/>
      <c r="H66" s="189"/>
      <c r="I66" s="189"/>
    </row>
    <row r="67" ht="15.75" customHeight="1" spans="1:9">
      <c r="A67" s="187">
        <v>3</v>
      </c>
      <c r="B67" s="189" t="s">
        <v>124</v>
      </c>
      <c r="C67" s="189"/>
      <c r="D67" s="189"/>
      <c r="E67" s="189"/>
      <c r="F67" s="189"/>
      <c r="G67" s="189"/>
      <c r="H67" s="189" t="s">
        <v>73</v>
      </c>
      <c r="I67" s="189" t="s">
        <v>74</v>
      </c>
    </row>
    <row r="68" ht="15.75" customHeight="1" spans="1:9">
      <c r="A68" s="187" t="s">
        <v>48</v>
      </c>
      <c r="B68" s="190" t="s">
        <v>125</v>
      </c>
      <c r="C68" s="190"/>
      <c r="D68" s="190"/>
      <c r="E68" s="190"/>
      <c r="F68" s="190"/>
      <c r="G68" s="190"/>
      <c r="H68" s="198">
        <f>ROUND(((1/12)*5%),4)</f>
        <v>0.0042</v>
      </c>
      <c r="I68" s="212">
        <f t="shared" ref="I68:I72" si="1">ROUND(H68*$I$65,2)</f>
        <v>15.09</v>
      </c>
    </row>
    <row r="69" ht="15.75" customHeight="1" spans="1:12">
      <c r="A69" s="187" t="s">
        <v>50</v>
      </c>
      <c r="B69" s="190" t="s">
        <v>126</v>
      </c>
      <c r="C69" s="190"/>
      <c r="D69" s="190"/>
      <c r="E69" s="190"/>
      <c r="F69" s="190"/>
      <c r="G69" s="190"/>
      <c r="H69" s="198">
        <f>TRUNC(H68*H47,4)</f>
        <v>0.0003</v>
      </c>
      <c r="I69" s="212">
        <f t="shared" si="1"/>
        <v>1.08</v>
      </c>
      <c r="L69" s="233"/>
    </row>
    <row r="70" ht="15.75" customHeight="1" spans="1:9">
      <c r="A70" s="187" t="s">
        <v>53</v>
      </c>
      <c r="B70" s="190" t="s">
        <v>127</v>
      </c>
      <c r="C70" s="190"/>
      <c r="D70" s="190"/>
      <c r="E70" s="190"/>
      <c r="F70" s="190"/>
      <c r="G70" s="190"/>
      <c r="H70" s="198">
        <f>ROUND(((7/30)/12)*95%,4)</f>
        <v>0.0185</v>
      </c>
      <c r="I70" s="212">
        <f t="shared" si="1"/>
        <v>66.47</v>
      </c>
    </row>
    <row r="71" ht="15.75" customHeight="1" spans="1:12">
      <c r="A71" s="218" t="s">
        <v>56</v>
      </c>
      <c r="B71" s="219" t="s">
        <v>128</v>
      </c>
      <c r="C71" s="219"/>
      <c r="D71" s="219"/>
      <c r="E71" s="219"/>
      <c r="F71" s="219"/>
      <c r="G71" s="219"/>
      <c r="H71" s="198">
        <f>ROUND(H70*H48,4)</f>
        <v>0.0074</v>
      </c>
      <c r="I71" s="212">
        <f t="shared" si="1"/>
        <v>26.59</v>
      </c>
      <c r="L71" s="234"/>
    </row>
    <row r="72" ht="15.75" customHeight="1" spans="1:9">
      <c r="A72" s="187" t="s">
        <v>79</v>
      </c>
      <c r="B72" s="190" t="s">
        <v>129</v>
      </c>
      <c r="C72" s="190"/>
      <c r="D72" s="190"/>
      <c r="E72" s="190"/>
      <c r="F72" s="190"/>
      <c r="G72" s="190"/>
      <c r="H72" s="198">
        <v>0.04</v>
      </c>
      <c r="I72" s="212">
        <f t="shared" si="1"/>
        <v>143.73</v>
      </c>
    </row>
    <row r="73" ht="15.75" customHeight="1" spans="1:9">
      <c r="A73" s="189" t="s">
        <v>130</v>
      </c>
      <c r="B73" s="189"/>
      <c r="C73" s="189"/>
      <c r="D73" s="189"/>
      <c r="E73" s="189"/>
      <c r="F73" s="189"/>
      <c r="G73" s="189"/>
      <c r="H73" s="200">
        <f>SUM(H68:H72)</f>
        <v>0.0704</v>
      </c>
      <c r="I73" s="211">
        <f>SUM(I68:I72)</f>
        <v>252.96</v>
      </c>
    </row>
    <row r="74" ht="15.75" customHeight="1" spans="1:9">
      <c r="A74" s="220" t="s">
        <v>131</v>
      </c>
      <c r="B74" s="220"/>
      <c r="C74" s="220"/>
      <c r="D74" s="220"/>
      <c r="E74" s="220"/>
      <c r="F74" s="220"/>
      <c r="G74" s="202" t="s">
        <v>90</v>
      </c>
      <c r="H74" s="202"/>
      <c r="I74" s="213">
        <f>I29</f>
        <v>1775.96</v>
      </c>
    </row>
    <row r="75" ht="15.75" customHeight="1" spans="1:9">
      <c r="A75" s="220"/>
      <c r="B75" s="220"/>
      <c r="C75" s="220"/>
      <c r="D75" s="220"/>
      <c r="E75" s="220"/>
      <c r="F75" s="220"/>
      <c r="G75" s="202" t="s">
        <v>122</v>
      </c>
      <c r="H75" s="202"/>
      <c r="I75" s="213">
        <f>I62</f>
        <v>1817.18</v>
      </c>
    </row>
    <row r="76" ht="15.75" customHeight="1" spans="1:14">
      <c r="A76" s="220"/>
      <c r="B76" s="220"/>
      <c r="C76" s="220"/>
      <c r="D76" s="220"/>
      <c r="E76" s="220"/>
      <c r="F76" s="220"/>
      <c r="G76" s="202" t="s">
        <v>132</v>
      </c>
      <c r="H76" s="202"/>
      <c r="I76" s="213">
        <f>I73</f>
        <v>252.96</v>
      </c>
      <c r="N76" s="235"/>
    </row>
    <row r="77" ht="15.75" customHeight="1" spans="1:9">
      <c r="A77" s="220"/>
      <c r="B77" s="220"/>
      <c r="C77" s="220"/>
      <c r="D77" s="220"/>
      <c r="E77" s="220"/>
      <c r="F77" s="220"/>
      <c r="G77" s="203" t="s">
        <v>92</v>
      </c>
      <c r="H77" s="203"/>
      <c r="I77" s="214">
        <f>SUM(I74:I76)</f>
        <v>3846.1</v>
      </c>
    </row>
    <row r="78" ht="15.75" customHeight="1" spans="1:9">
      <c r="A78" s="189" t="s">
        <v>133</v>
      </c>
      <c r="B78" s="189"/>
      <c r="C78" s="189"/>
      <c r="D78" s="189"/>
      <c r="E78" s="189"/>
      <c r="F78" s="189"/>
      <c r="G78" s="189"/>
      <c r="H78" s="189"/>
      <c r="I78" s="189"/>
    </row>
    <row r="79" ht="15.75" customHeight="1" spans="1:9">
      <c r="A79" s="189" t="s">
        <v>134</v>
      </c>
      <c r="B79" s="189"/>
      <c r="C79" s="189"/>
      <c r="D79" s="189"/>
      <c r="E79" s="189"/>
      <c r="F79" s="189"/>
      <c r="G79" s="189"/>
      <c r="H79" s="189" t="s">
        <v>73</v>
      </c>
      <c r="I79" s="189" t="s">
        <v>74</v>
      </c>
    </row>
    <row r="80" ht="15.75" customHeight="1" spans="1:9">
      <c r="A80" s="187" t="s">
        <v>48</v>
      </c>
      <c r="B80" s="190" t="s">
        <v>135</v>
      </c>
      <c r="C80" s="190"/>
      <c r="D80" s="190"/>
      <c r="E80" s="190"/>
      <c r="F80" s="190"/>
      <c r="G80" s="190"/>
      <c r="H80" s="198">
        <f>ROUND(((1+1/3)/12)/12,4)</f>
        <v>0.0093</v>
      </c>
      <c r="I80" s="212">
        <f t="shared" ref="I80:I85" si="2">ROUND(H80*$I$77,2)</f>
        <v>35.77</v>
      </c>
    </row>
    <row r="81" ht="15.75" customHeight="1" spans="1:12">
      <c r="A81" s="187" t="s">
        <v>50</v>
      </c>
      <c r="B81" s="190" t="s">
        <v>136</v>
      </c>
      <c r="C81" s="190"/>
      <c r="D81" s="190"/>
      <c r="E81" s="190"/>
      <c r="F81" s="190"/>
      <c r="G81" s="190"/>
      <c r="H81" s="198">
        <f>ROUND((2/30)/12,4)</f>
        <v>0.0056</v>
      </c>
      <c r="I81" s="212">
        <f t="shared" si="2"/>
        <v>21.54</v>
      </c>
      <c r="L81" s="235"/>
    </row>
    <row r="82" ht="15.75" customHeight="1" spans="1:11">
      <c r="A82" s="187" t="s">
        <v>53</v>
      </c>
      <c r="B82" s="190" t="s">
        <v>137</v>
      </c>
      <c r="C82" s="190"/>
      <c r="D82" s="190"/>
      <c r="E82" s="190"/>
      <c r="F82" s="190"/>
      <c r="G82" s="190"/>
      <c r="H82" s="198">
        <f>ROUND(((5/30)/12)*2%,4)</f>
        <v>0.0003</v>
      </c>
      <c r="I82" s="212">
        <f t="shared" si="2"/>
        <v>1.15</v>
      </c>
      <c r="K82" s="235"/>
    </row>
    <row r="83" ht="15.75" customHeight="1" spans="1:9">
      <c r="A83" s="187" t="s">
        <v>56</v>
      </c>
      <c r="B83" s="190" t="s">
        <v>138</v>
      </c>
      <c r="C83" s="190"/>
      <c r="D83" s="190"/>
      <c r="E83" s="190"/>
      <c r="F83" s="190"/>
      <c r="G83" s="190"/>
      <c r="H83" s="198">
        <f>ROUND(((15/30)/12)*8%,4)</f>
        <v>0.0033</v>
      </c>
      <c r="I83" s="212">
        <f t="shared" si="2"/>
        <v>12.69</v>
      </c>
    </row>
    <row r="84" ht="15.75" customHeight="1" spans="1:9">
      <c r="A84" s="187" t="s">
        <v>79</v>
      </c>
      <c r="B84" s="190" t="s">
        <v>139</v>
      </c>
      <c r="C84" s="190"/>
      <c r="D84" s="190"/>
      <c r="E84" s="190"/>
      <c r="F84" s="190"/>
      <c r="G84" s="190"/>
      <c r="H84" s="198">
        <f>ROUND(((1+1/3)/12*4/12)*2%,4)</f>
        <v>0.0007</v>
      </c>
      <c r="I84" s="212">
        <f t="shared" si="2"/>
        <v>2.69</v>
      </c>
    </row>
    <row r="85" ht="15.75" customHeight="1" spans="1:9">
      <c r="A85" s="187" t="s">
        <v>81</v>
      </c>
      <c r="B85" s="190" t="s">
        <v>140</v>
      </c>
      <c r="C85" s="190"/>
      <c r="D85" s="190"/>
      <c r="E85" s="190"/>
      <c r="F85" s="190"/>
      <c r="G85" s="190"/>
      <c r="H85" s="198">
        <v>0</v>
      </c>
      <c r="I85" s="212">
        <f t="shared" si="2"/>
        <v>0</v>
      </c>
    </row>
    <row r="86" ht="15.75" customHeight="1" spans="1:9">
      <c r="A86" s="189" t="s">
        <v>141</v>
      </c>
      <c r="B86" s="189"/>
      <c r="C86" s="189"/>
      <c r="D86" s="189"/>
      <c r="E86" s="189"/>
      <c r="F86" s="189"/>
      <c r="G86" s="189"/>
      <c r="H86" s="200">
        <f>SUM(H80:H85)</f>
        <v>0.0192</v>
      </c>
      <c r="I86" s="211">
        <f>SUM(I80:I85)</f>
        <v>73.84</v>
      </c>
    </row>
    <row r="87" ht="15.75" customHeight="1" spans="1:9">
      <c r="A87" s="204"/>
      <c r="B87" s="204"/>
      <c r="C87" s="204"/>
      <c r="D87" s="204"/>
      <c r="E87" s="204"/>
      <c r="F87" s="204"/>
      <c r="G87" s="204"/>
      <c r="H87" s="204"/>
      <c r="I87" s="204"/>
    </row>
    <row r="88" ht="15.75" customHeight="1" spans="1:9">
      <c r="A88" s="189" t="s">
        <v>142</v>
      </c>
      <c r="B88" s="189"/>
      <c r="C88" s="189"/>
      <c r="D88" s="189"/>
      <c r="E88" s="189"/>
      <c r="F88" s="189"/>
      <c r="G88" s="189"/>
      <c r="H88" s="189" t="s">
        <v>73</v>
      </c>
      <c r="I88" s="189" t="s">
        <v>74</v>
      </c>
    </row>
    <row r="89" ht="15.75" customHeight="1" spans="1:9">
      <c r="A89" s="187" t="s">
        <v>48</v>
      </c>
      <c r="B89" s="190" t="s">
        <v>143</v>
      </c>
      <c r="C89" s="190"/>
      <c r="D89" s="190"/>
      <c r="E89" s="190"/>
      <c r="F89" s="190"/>
      <c r="G89" s="190"/>
      <c r="H89" s="198">
        <v>0</v>
      </c>
      <c r="I89" s="212">
        <f>I29*H89</f>
        <v>0</v>
      </c>
    </row>
    <row r="90" ht="15.75" customHeight="1" spans="1:9">
      <c r="A90" s="189" t="s">
        <v>144</v>
      </c>
      <c r="B90" s="189"/>
      <c r="C90" s="189"/>
      <c r="D90" s="189"/>
      <c r="E90" s="189"/>
      <c r="F90" s="189"/>
      <c r="G90" s="189"/>
      <c r="H90" s="200">
        <f>H89</f>
        <v>0</v>
      </c>
      <c r="I90" s="211">
        <f>I89</f>
        <v>0</v>
      </c>
    </row>
    <row r="91" ht="15.75" customHeight="1" spans="1:9">
      <c r="A91" s="204"/>
      <c r="B91" s="204"/>
      <c r="C91" s="204"/>
      <c r="D91" s="204"/>
      <c r="E91" s="204"/>
      <c r="F91" s="204"/>
      <c r="G91" s="204"/>
      <c r="H91" s="204"/>
      <c r="I91" s="204"/>
    </row>
    <row r="92" ht="15.75" customHeight="1" spans="1:9">
      <c r="A92" s="189" t="s">
        <v>145</v>
      </c>
      <c r="B92" s="189"/>
      <c r="C92" s="189"/>
      <c r="D92" s="189"/>
      <c r="E92" s="189"/>
      <c r="F92" s="189"/>
      <c r="G92" s="189"/>
      <c r="H92" s="189"/>
      <c r="I92" s="189"/>
    </row>
    <row r="93" ht="15.75" customHeight="1" spans="1:9">
      <c r="A93" s="189" t="s">
        <v>146</v>
      </c>
      <c r="B93" s="189"/>
      <c r="C93" s="189"/>
      <c r="D93" s="189"/>
      <c r="E93" s="189"/>
      <c r="F93" s="189"/>
      <c r="G93" s="189"/>
      <c r="H93" s="189"/>
      <c r="I93" s="189" t="s">
        <v>74</v>
      </c>
    </row>
    <row r="94" ht="15.75" customHeight="1" spans="1:9">
      <c r="A94" s="187" t="s">
        <v>147</v>
      </c>
      <c r="B94" s="190" t="s">
        <v>148</v>
      </c>
      <c r="C94" s="190"/>
      <c r="D94" s="190"/>
      <c r="E94" s="190"/>
      <c r="F94" s="190"/>
      <c r="G94" s="190"/>
      <c r="H94" s="190"/>
      <c r="I94" s="212">
        <f>I86</f>
        <v>73.84</v>
      </c>
    </row>
    <row r="95" ht="15.75" customHeight="1" spans="1:9">
      <c r="A95" s="187" t="s">
        <v>149</v>
      </c>
      <c r="B95" s="190" t="s">
        <v>150</v>
      </c>
      <c r="C95" s="190"/>
      <c r="D95" s="190"/>
      <c r="E95" s="190"/>
      <c r="F95" s="190"/>
      <c r="G95" s="190"/>
      <c r="H95" s="190"/>
      <c r="I95" s="212">
        <f>I90</f>
        <v>0</v>
      </c>
    </row>
    <row r="96" ht="15.75" customHeight="1" spans="1:9">
      <c r="A96" s="189" t="s">
        <v>151</v>
      </c>
      <c r="B96" s="189"/>
      <c r="C96" s="189"/>
      <c r="D96" s="189"/>
      <c r="E96" s="189"/>
      <c r="F96" s="189"/>
      <c r="G96" s="189"/>
      <c r="H96" s="189"/>
      <c r="I96" s="211">
        <f>SUM(I94:I95)</f>
        <v>73.84</v>
      </c>
    </row>
    <row r="97" ht="15.75" customHeight="1" spans="1:9">
      <c r="A97" s="204"/>
      <c r="B97" s="204"/>
      <c r="C97" s="204"/>
      <c r="D97" s="204"/>
      <c r="E97" s="204"/>
      <c r="F97" s="204"/>
      <c r="G97" s="204"/>
      <c r="H97" s="204"/>
      <c r="I97" s="204"/>
    </row>
    <row r="98" ht="15.75" customHeight="1" spans="1:9">
      <c r="A98" s="189" t="s">
        <v>152</v>
      </c>
      <c r="B98" s="189"/>
      <c r="C98" s="189"/>
      <c r="D98" s="189"/>
      <c r="E98" s="189"/>
      <c r="F98" s="189"/>
      <c r="G98" s="189"/>
      <c r="H98" s="189"/>
      <c r="I98" s="189"/>
    </row>
    <row r="99" ht="15.75" customHeight="1" spans="1:9">
      <c r="A99" s="189">
        <v>5</v>
      </c>
      <c r="B99" s="189" t="s">
        <v>153</v>
      </c>
      <c r="C99" s="189"/>
      <c r="D99" s="189"/>
      <c r="E99" s="189"/>
      <c r="F99" s="189"/>
      <c r="G99" s="189"/>
      <c r="H99" s="189"/>
      <c r="I99" s="189" t="s">
        <v>74</v>
      </c>
    </row>
    <row r="100" ht="15.75" customHeight="1" spans="1:9">
      <c r="A100" s="221" t="s">
        <v>48</v>
      </c>
      <c r="B100" s="196" t="s">
        <v>154</v>
      </c>
      <c r="C100" s="196"/>
      <c r="D100" s="196"/>
      <c r="E100" s="196"/>
      <c r="F100" s="196"/>
      <c r="G100" s="196"/>
      <c r="H100" s="222" t="s">
        <v>108</v>
      </c>
      <c r="I100" s="212">
        <v>0</v>
      </c>
    </row>
    <row r="101" ht="15.75" customHeight="1" spans="1:9">
      <c r="A101" s="221" t="s">
        <v>50</v>
      </c>
      <c r="B101" s="196" t="s">
        <v>155</v>
      </c>
      <c r="C101" s="196"/>
      <c r="D101" s="196"/>
      <c r="E101" s="196"/>
      <c r="F101" s="196"/>
      <c r="G101" s="196"/>
      <c r="H101" s="222" t="s">
        <v>108</v>
      </c>
      <c r="I101" s="236">
        <f>EPIS!K42</f>
        <v>20.4533333333333</v>
      </c>
    </row>
    <row r="102" ht="15.75" customHeight="1" spans="1:9">
      <c r="A102" s="221" t="s">
        <v>53</v>
      </c>
      <c r="B102" s="196" t="s">
        <v>156</v>
      </c>
      <c r="C102" s="196"/>
      <c r="D102" s="196"/>
      <c r="E102" s="196"/>
      <c r="F102" s="196"/>
      <c r="G102" s="196"/>
      <c r="H102" s="222" t="s">
        <v>108</v>
      </c>
      <c r="I102" s="236">
        <f>UNIFORMES!K34</f>
        <v>73.8991666666667</v>
      </c>
    </row>
    <row r="103" ht="15.75" customHeight="1" spans="1:9">
      <c r="A103" s="221" t="s">
        <v>56</v>
      </c>
      <c r="B103" s="196" t="s">
        <v>157</v>
      </c>
      <c r="C103" s="196"/>
      <c r="D103" s="196"/>
      <c r="E103" s="196"/>
      <c r="F103" s="196"/>
      <c r="G103" s="196"/>
      <c r="H103" s="223" t="s">
        <v>108</v>
      </c>
      <c r="I103" s="212">
        <f>'G1-FERRAMENTAS E EQUIPAMENTOS'!N53</f>
        <v>38.9982352941176</v>
      </c>
    </row>
    <row r="104" ht="15.75" customHeight="1" spans="1:9">
      <c r="A104" s="189" t="s">
        <v>158</v>
      </c>
      <c r="B104" s="189"/>
      <c r="C104" s="189"/>
      <c r="D104" s="189"/>
      <c r="E104" s="189"/>
      <c r="F104" s="189"/>
      <c r="G104" s="189"/>
      <c r="H104" s="200" t="s">
        <v>108</v>
      </c>
      <c r="I104" s="211">
        <f>SUM(I100:I103)</f>
        <v>133.350735294118</v>
      </c>
    </row>
    <row r="105" ht="15.75" customHeight="1" spans="1:9">
      <c r="A105" s="220" t="s">
        <v>159</v>
      </c>
      <c r="B105" s="220"/>
      <c r="C105" s="220"/>
      <c r="D105" s="220"/>
      <c r="E105" s="220"/>
      <c r="F105" s="220"/>
      <c r="G105" s="202" t="s">
        <v>90</v>
      </c>
      <c r="H105" s="202"/>
      <c r="I105" s="213">
        <f>I29</f>
        <v>1775.96</v>
      </c>
    </row>
    <row r="106" ht="15.75" customHeight="1" spans="1:9">
      <c r="A106" s="220"/>
      <c r="B106" s="220"/>
      <c r="C106" s="220"/>
      <c r="D106" s="220"/>
      <c r="E106" s="220"/>
      <c r="F106" s="220"/>
      <c r="G106" s="202" t="s">
        <v>122</v>
      </c>
      <c r="H106" s="202"/>
      <c r="I106" s="213">
        <f>I62</f>
        <v>1817.18</v>
      </c>
    </row>
    <row r="107" ht="15.75" customHeight="1" spans="1:9">
      <c r="A107" s="220"/>
      <c r="B107" s="220"/>
      <c r="C107" s="220"/>
      <c r="D107" s="220"/>
      <c r="E107" s="220"/>
      <c r="F107" s="220"/>
      <c r="G107" s="202" t="s">
        <v>132</v>
      </c>
      <c r="H107" s="202"/>
      <c r="I107" s="213">
        <f>I73</f>
        <v>252.96</v>
      </c>
    </row>
    <row r="108" ht="15.75" customHeight="1" spans="1:9">
      <c r="A108" s="220"/>
      <c r="B108" s="220"/>
      <c r="C108" s="220"/>
      <c r="D108" s="220"/>
      <c r="E108" s="220"/>
      <c r="F108" s="220"/>
      <c r="G108" s="202" t="s">
        <v>160</v>
      </c>
      <c r="H108" s="202"/>
      <c r="I108" s="213">
        <f>I96</f>
        <v>73.84</v>
      </c>
    </row>
    <row r="109" ht="15.75" customHeight="1" spans="1:9">
      <c r="A109" s="220"/>
      <c r="B109" s="220"/>
      <c r="C109" s="220"/>
      <c r="D109" s="220"/>
      <c r="E109" s="220"/>
      <c r="F109" s="220"/>
      <c r="G109" s="202" t="s">
        <v>161</v>
      </c>
      <c r="H109" s="202"/>
      <c r="I109" s="213">
        <f>I104</f>
        <v>133.350735294118</v>
      </c>
    </row>
    <row r="110" ht="15.75" customHeight="1" spans="1:9">
      <c r="A110" s="220"/>
      <c r="B110" s="220"/>
      <c r="C110" s="220"/>
      <c r="D110" s="220"/>
      <c r="E110" s="220"/>
      <c r="F110" s="220"/>
      <c r="G110" s="203" t="s">
        <v>92</v>
      </c>
      <c r="H110" s="203"/>
      <c r="I110" s="214">
        <f>SUM(I105:I109)</f>
        <v>4053.29073529412</v>
      </c>
    </row>
    <row r="111" ht="15.75" customHeight="1" spans="1:9">
      <c r="A111" s="189" t="s">
        <v>162</v>
      </c>
      <c r="B111" s="189"/>
      <c r="C111" s="189"/>
      <c r="D111" s="189"/>
      <c r="E111" s="189"/>
      <c r="F111" s="189"/>
      <c r="G111" s="189"/>
      <c r="H111" s="189"/>
      <c r="I111" s="189"/>
    </row>
    <row r="112" ht="15.75" customHeight="1" spans="1:9">
      <c r="A112" s="189">
        <v>6</v>
      </c>
      <c r="B112" s="189" t="s">
        <v>163</v>
      </c>
      <c r="C112" s="189"/>
      <c r="D112" s="189"/>
      <c r="E112" s="189"/>
      <c r="F112" s="189"/>
      <c r="G112" s="189"/>
      <c r="H112" s="189" t="s">
        <v>73</v>
      </c>
      <c r="I112" s="189" t="s">
        <v>74</v>
      </c>
    </row>
    <row r="113" ht="15.75" customHeight="1" spans="1:9">
      <c r="A113" s="187" t="s">
        <v>48</v>
      </c>
      <c r="B113" s="190" t="s">
        <v>164</v>
      </c>
      <c r="C113" s="190"/>
      <c r="D113" s="190"/>
      <c r="E113" s="190"/>
      <c r="F113" s="190"/>
      <c r="G113" s="190"/>
      <c r="H113" s="224">
        <v>0.05</v>
      </c>
      <c r="I113" s="212">
        <f>ROUND(H113*I110,2)</f>
        <v>202.66</v>
      </c>
    </row>
    <row r="114" ht="15.75" customHeight="1" spans="1:9">
      <c r="A114" s="187" t="s">
        <v>50</v>
      </c>
      <c r="B114" s="190" t="s">
        <v>165</v>
      </c>
      <c r="C114" s="190"/>
      <c r="D114" s="190"/>
      <c r="E114" s="190"/>
      <c r="F114" s="190"/>
      <c r="G114" s="190"/>
      <c r="H114" s="224">
        <v>0.1</v>
      </c>
      <c r="I114" s="212">
        <f>ROUND(H114*(I110+I113),2)</f>
        <v>425.6</v>
      </c>
    </row>
    <row r="115" ht="15.75" customHeight="1" spans="1:9">
      <c r="A115" s="187" t="s">
        <v>53</v>
      </c>
      <c r="B115" s="225" t="s">
        <v>166</v>
      </c>
      <c r="C115" s="225"/>
      <c r="D115" s="225"/>
      <c r="E115" s="225"/>
      <c r="F115" s="225"/>
      <c r="G115" s="225"/>
      <c r="H115" s="198"/>
      <c r="I115" s="237"/>
    </row>
    <row r="116" ht="15.75" customHeight="1" spans="1:9">
      <c r="A116" s="187" t="s">
        <v>167</v>
      </c>
      <c r="B116" s="190" t="s">
        <v>168</v>
      </c>
      <c r="C116" s="190"/>
      <c r="D116" s="190"/>
      <c r="E116" s="190"/>
      <c r="F116" s="190"/>
      <c r="G116" s="190"/>
      <c r="H116" s="224">
        <v>0.0165</v>
      </c>
      <c r="I116" s="212">
        <f t="shared" ref="I116:I118" si="3">ROUND($I$126*H116,2)</f>
        <v>90.08</v>
      </c>
    </row>
    <row r="117" ht="15.75" customHeight="1" spans="1:9">
      <c r="A117" s="187" t="s">
        <v>169</v>
      </c>
      <c r="B117" s="190" t="s">
        <v>170</v>
      </c>
      <c r="C117" s="190"/>
      <c r="D117" s="190"/>
      <c r="E117" s="190"/>
      <c r="F117" s="190"/>
      <c r="G117" s="190"/>
      <c r="H117" s="224">
        <v>0.076</v>
      </c>
      <c r="I117" s="212">
        <f t="shared" si="3"/>
        <v>414.92</v>
      </c>
    </row>
    <row r="118" ht="15.75" customHeight="1" spans="1:9">
      <c r="A118" s="187" t="s">
        <v>171</v>
      </c>
      <c r="B118" s="190" t="s">
        <v>172</v>
      </c>
      <c r="C118" s="190"/>
      <c r="D118" s="190"/>
      <c r="E118" s="190"/>
      <c r="F118" s="190"/>
      <c r="G118" s="190"/>
      <c r="H118" s="224">
        <v>0.05</v>
      </c>
      <c r="I118" s="212">
        <f t="shared" si="3"/>
        <v>272.98</v>
      </c>
    </row>
    <row r="119" ht="15.75" customHeight="1" spans="1:9">
      <c r="A119" s="189" t="s">
        <v>173</v>
      </c>
      <c r="B119" s="189"/>
      <c r="C119" s="189"/>
      <c r="D119" s="189"/>
      <c r="E119" s="189"/>
      <c r="F119" s="189"/>
      <c r="G119" s="189"/>
      <c r="H119" s="226">
        <f>SUM(H113:H118)</f>
        <v>0.2925</v>
      </c>
      <c r="I119" s="211">
        <f>SUM(I113:I118)</f>
        <v>1406.24</v>
      </c>
    </row>
    <row r="120" ht="15.75" customHeight="1" spans="1:9">
      <c r="A120" s="227"/>
      <c r="B120" s="228"/>
      <c r="C120" s="228"/>
      <c r="D120" s="228"/>
      <c r="E120" s="228"/>
      <c r="F120" s="228"/>
      <c r="G120" s="228"/>
      <c r="H120" s="228"/>
      <c r="I120" s="228"/>
    </row>
    <row r="121" ht="15.75" customHeight="1" spans="1:9">
      <c r="A121" s="229" t="s">
        <v>174</v>
      </c>
      <c r="B121" s="230" t="s">
        <v>175</v>
      </c>
      <c r="C121" s="230"/>
      <c r="D121" s="230"/>
      <c r="E121" s="230"/>
      <c r="F121" s="230"/>
      <c r="G121" s="230"/>
      <c r="H121" s="231">
        <f>SUM(H116+H117+H118)</f>
        <v>0.1425</v>
      </c>
      <c r="I121" s="238"/>
    </row>
    <row r="122" ht="15.75" customHeight="1" spans="1:9">
      <c r="A122" s="229"/>
      <c r="B122" s="230">
        <v>100</v>
      </c>
      <c r="C122" s="230"/>
      <c r="D122" s="230"/>
      <c r="E122" s="230"/>
      <c r="F122" s="230"/>
      <c r="G122" s="230"/>
      <c r="H122" s="231"/>
      <c r="I122" s="238"/>
    </row>
    <row r="123" ht="15.75" customHeight="1" spans="1:9">
      <c r="A123" s="232"/>
      <c r="B123" s="230"/>
      <c r="C123" s="230"/>
      <c r="D123" s="230"/>
      <c r="E123" s="230"/>
      <c r="F123" s="230"/>
      <c r="G123" s="230"/>
      <c r="H123" s="231"/>
      <c r="I123" s="238"/>
    </row>
    <row r="124" ht="15.75" customHeight="1" spans="1:9">
      <c r="A124" s="229" t="s">
        <v>176</v>
      </c>
      <c r="B124" s="230" t="s">
        <v>177</v>
      </c>
      <c r="C124" s="230"/>
      <c r="D124" s="230"/>
      <c r="E124" s="230"/>
      <c r="F124" s="230"/>
      <c r="G124" s="230"/>
      <c r="H124" s="231"/>
      <c r="I124" s="238">
        <f>I110+I113+I114</f>
        <v>4681.55073529412</v>
      </c>
    </row>
    <row r="125" ht="15.75" customHeight="1" spans="1:9">
      <c r="A125" s="229"/>
      <c r="B125" s="230"/>
      <c r="C125" s="230"/>
      <c r="D125" s="230"/>
      <c r="E125" s="230"/>
      <c r="F125" s="230"/>
      <c r="G125" s="230"/>
      <c r="H125" s="231"/>
      <c r="I125" s="238"/>
    </row>
    <row r="126" ht="15.75" customHeight="1" spans="1:9">
      <c r="A126" s="229" t="s">
        <v>178</v>
      </c>
      <c r="B126" s="230" t="s">
        <v>179</v>
      </c>
      <c r="C126" s="230"/>
      <c r="D126" s="230"/>
      <c r="E126" s="230"/>
      <c r="F126" s="230"/>
      <c r="G126" s="230"/>
      <c r="H126" s="231"/>
      <c r="I126" s="238">
        <f>ROUND(I124/(1-H121),2)</f>
        <v>5459.53</v>
      </c>
    </row>
    <row r="127" ht="15.75" customHeight="1" spans="1:9">
      <c r="A127" s="229"/>
      <c r="B127" s="230"/>
      <c r="C127" s="230"/>
      <c r="D127" s="230"/>
      <c r="E127" s="230"/>
      <c r="F127" s="230"/>
      <c r="G127" s="230"/>
      <c r="H127" s="231"/>
      <c r="I127" s="238"/>
    </row>
    <row r="128" ht="15.75" customHeight="1" spans="1:9">
      <c r="A128" s="229"/>
      <c r="B128" s="230" t="s">
        <v>180</v>
      </c>
      <c r="C128" s="230"/>
      <c r="D128" s="230"/>
      <c r="E128" s="230"/>
      <c r="F128" s="230"/>
      <c r="G128" s="230"/>
      <c r="H128" s="231"/>
      <c r="I128" s="238">
        <f>I126-I124</f>
        <v>777.979264705881</v>
      </c>
    </row>
    <row r="129" ht="15.75" customHeight="1" spans="1:9">
      <c r="A129" s="227"/>
      <c r="B129" s="239"/>
      <c r="C129" s="239"/>
      <c r="D129" s="239"/>
      <c r="E129" s="239"/>
      <c r="F129" s="239"/>
      <c r="G129" s="239"/>
      <c r="H129" s="239"/>
      <c r="I129" s="240"/>
    </row>
    <row r="130" ht="15.75" customHeight="1" spans="1:9">
      <c r="A130" s="189" t="s">
        <v>181</v>
      </c>
      <c r="B130" s="189"/>
      <c r="C130" s="189"/>
      <c r="D130" s="189"/>
      <c r="E130" s="189"/>
      <c r="F130" s="189"/>
      <c r="G130" s="189"/>
      <c r="H130" s="189"/>
      <c r="I130" s="189"/>
    </row>
    <row r="131" ht="15.75" customHeight="1" spans="1:9">
      <c r="A131" s="189" t="s">
        <v>182</v>
      </c>
      <c r="B131" s="189"/>
      <c r="C131" s="189"/>
      <c r="D131" s="189"/>
      <c r="E131" s="189"/>
      <c r="F131" s="189"/>
      <c r="G131" s="189"/>
      <c r="H131" s="189"/>
      <c r="I131" s="189" t="s">
        <v>74</v>
      </c>
    </row>
    <row r="132" ht="15.75" customHeight="1" spans="1:9">
      <c r="A132" s="188" t="s">
        <v>48</v>
      </c>
      <c r="B132" s="190" t="str">
        <f>A21</f>
        <v>MÓDULO 1 - COMPOSIÇÃO DA REMUNERAÇÃO</v>
      </c>
      <c r="C132" s="190"/>
      <c r="D132" s="190"/>
      <c r="E132" s="190"/>
      <c r="F132" s="190"/>
      <c r="G132" s="190"/>
      <c r="H132" s="190"/>
      <c r="I132" s="241">
        <f>I29</f>
        <v>1775.96</v>
      </c>
    </row>
    <row r="133" ht="15.75" customHeight="1" spans="1:9">
      <c r="A133" s="188" t="s">
        <v>50</v>
      </c>
      <c r="B133" s="190" t="str">
        <f>A31</f>
        <v>MÓDULO 2 – ENCARGOS E BENEFÍCIOS ANUAIS, MENSAIS E DIÁRIOS</v>
      </c>
      <c r="C133" s="190"/>
      <c r="D133" s="190"/>
      <c r="E133" s="190"/>
      <c r="F133" s="190"/>
      <c r="G133" s="190"/>
      <c r="H133" s="190"/>
      <c r="I133" s="241">
        <f>I62</f>
        <v>1817.18</v>
      </c>
    </row>
    <row r="134" ht="15.75" customHeight="1" spans="1:9">
      <c r="A134" s="188" t="s">
        <v>53</v>
      </c>
      <c r="B134" s="190" t="str">
        <f>A66</f>
        <v>MÓDULO 3 – PROVISÃO PARA RESCISÃO</v>
      </c>
      <c r="C134" s="190"/>
      <c r="D134" s="190"/>
      <c r="E134" s="190"/>
      <c r="F134" s="190"/>
      <c r="G134" s="190"/>
      <c r="H134" s="190"/>
      <c r="I134" s="241">
        <f>I73</f>
        <v>252.96</v>
      </c>
    </row>
    <row r="135" ht="15.75" customHeight="1" spans="1:9">
      <c r="A135" s="188" t="s">
        <v>56</v>
      </c>
      <c r="B135" s="190" t="str">
        <f>A78</f>
        <v>MÓDULO 4 – CUSTO DE REPOSIÇÃO DO PROFISSIONAL AUSENTE</v>
      </c>
      <c r="C135" s="190"/>
      <c r="D135" s="190"/>
      <c r="E135" s="190"/>
      <c r="F135" s="190"/>
      <c r="G135" s="190"/>
      <c r="H135" s="190"/>
      <c r="I135" s="241">
        <f>I96</f>
        <v>73.84</v>
      </c>
    </row>
    <row r="136" ht="15.75" customHeight="1" spans="1:9">
      <c r="A136" s="188" t="s">
        <v>79</v>
      </c>
      <c r="B136" s="190" t="str">
        <f>A98</f>
        <v>MÓDULO 5 – INSUMOS DIVERSOS</v>
      </c>
      <c r="C136" s="190"/>
      <c r="D136" s="190"/>
      <c r="E136" s="190"/>
      <c r="F136" s="190"/>
      <c r="G136" s="190"/>
      <c r="H136" s="190"/>
      <c r="I136" s="241">
        <f>I104</f>
        <v>133.350735294118</v>
      </c>
    </row>
    <row r="137" ht="15.75" customHeight="1" spans="1:9">
      <c r="A137" s="189" t="s">
        <v>183</v>
      </c>
      <c r="B137" s="189"/>
      <c r="C137" s="189"/>
      <c r="D137" s="189"/>
      <c r="E137" s="189"/>
      <c r="F137" s="189"/>
      <c r="G137" s="189"/>
      <c r="H137" s="189"/>
      <c r="I137" s="211">
        <f>SUM(I132:I136)</f>
        <v>4053.29073529412</v>
      </c>
    </row>
    <row r="138" ht="15.75" customHeight="1" spans="1:9">
      <c r="A138" s="188" t="s">
        <v>81</v>
      </c>
      <c r="B138" s="190" t="str">
        <f>A111</f>
        <v>MÓDULO 6 – CUSTOS INDIRETOS, TRIBUTOS E LUCRO</v>
      </c>
      <c r="C138" s="190"/>
      <c r="D138" s="190"/>
      <c r="E138" s="190"/>
      <c r="F138" s="190"/>
      <c r="G138" s="190"/>
      <c r="H138" s="190"/>
      <c r="I138" s="241">
        <f>I119</f>
        <v>1406.24</v>
      </c>
    </row>
    <row r="139" ht="15.75" customHeight="1" spans="1:9">
      <c r="A139" s="189" t="s">
        <v>184</v>
      </c>
      <c r="B139" s="189"/>
      <c r="C139" s="189"/>
      <c r="D139" s="189"/>
      <c r="E139" s="189"/>
      <c r="F139" s="189"/>
      <c r="G139" s="189"/>
      <c r="H139" s="189"/>
      <c r="I139" s="211">
        <f>SUM(I137:I138)</f>
        <v>5459.53073529412</v>
      </c>
    </row>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144">
    <mergeCell ref="A1:I1"/>
    <mergeCell ref="A2:I2"/>
    <mergeCell ref="A3:G3"/>
    <mergeCell ref="H3:I3"/>
    <mergeCell ref="A4:I4"/>
    <mergeCell ref="A5:I5"/>
    <mergeCell ref="B6:H6"/>
    <mergeCell ref="B7:H7"/>
    <mergeCell ref="B8:H8"/>
    <mergeCell ref="B9:H9"/>
    <mergeCell ref="A10:I10"/>
    <mergeCell ref="A11:I11"/>
    <mergeCell ref="A12:B12"/>
    <mergeCell ref="C12:D12"/>
    <mergeCell ref="E12:I12"/>
    <mergeCell ref="A13:B13"/>
    <mergeCell ref="C13:D13"/>
    <mergeCell ref="E13:I13"/>
    <mergeCell ref="A14:I14"/>
    <mergeCell ref="B15:H15"/>
    <mergeCell ref="B16:H16"/>
    <mergeCell ref="B17:H17"/>
    <mergeCell ref="B18:H18"/>
    <mergeCell ref="B19:H19"/>
    <mergeCell ref="A20:I20"/>
    <mergeCell ref="A21:I21"/>
    <mergeCell ref="B22:G22"/>
    <mergeCell ref="B23:G23"/>
    <mergeCell ref="B24:G24"/>
    <mergeCell ref="B25:G25"/>
    <mergeCell ref="B26:G26"/>
    <mergeCell ref="B27:G27"/>
    <mergeCell ref="B28:G28"/>
    <mergeCell ref="A29:H29"/>
    <mergeCell ref="A30:I30"/>
    <mergeCell ref="A31:I31"/>
    <mergeCell ref="A32:G32"/>
    <mergeCell ref="B33:G33"/>
    <mergeCell ref="B34:G34"/>
    <mergeCell ref="A35:G35"/>
    <mergeCell ref="G36:H36"/>
    <mergeCell ref="G37:H37"/>
    <mergeCell ref="G38:H38"/>
    <mergeCell ref="A39:G39"/>
    <mergeCell ref="B40:G40"/>
    <mergeCell ref="B41:G41"/>
    <mergeCell ref="B42:G42"/>
    <mergeCell ref="B43:G43"/>
    <mergeCell ref="B44:G44"/>
    <mergeCell ref="B45:G45"/>
    <mergeCell ref="B46:G46"/>
    <mergeCell ref="B47:G47"/>
    <mergeCell ref="A48:G48"/>
    <mergeCell ref="A49:I49"/>
    <mergeCell ref="A50:G50"/>
    <mergeCell ref="B51:G51"/>
    <mergeCell ref="B52:G52"/>
    <mergeCell ref="B53:G53"/>
    <mergeCell ref="B54:G54"/>
    <mergeCell ref="A55:H55"/>
    <mergeCell ref="A56:I56"/>
    <mergeCell ref="A57:I57"/>
    <mergeCell ref="A58:H58"/>
    <mergeCell ref="B59:H59"/>
    <mergeCell ref="B60:H60"/>
    <mergeCell ref="B61:H61"/>
    <mergeCell ref="A62:H62"/>
    <mergeCell ref="G63:H63"/>
    <mergeCell ref="G64:H64"/>
    <mergeCell ref="G65:H65"/>
    <mergeCell ref="A66:I66"/>
    <mergeCell ref="B67:G67"/>
    <mergeCell ref="B68:G68"/>
    <mergeCell ref="B69:G69"/>
    <mergeCell ref="B70:G70"/>
    <mergeCell ref="B71:G71"/>
    <mergeCell ref="B72:G72"/>
    <mergeCell ref="A73:G73"/>
    <mergeCell ref="G74:H74"/>
    <mergeCell ref="G75:H75"/>
    <mergeCell ref="G76:H76"/>
    <mergeCell ref="G77:H77"/>
    <mergeCell ref="A78:I78"/>
    <mergeCell ref="A79:G79"/>
    <mergeCell ref="B80:G80"/>
    <mergeCell ref="B81:G81"/>
    <mergeCell ref="B82:G82"/>
    <mergeCell ref="B83:G83"/>
    <mergeCell ref="B84:G84"/>
    <mergeCell ref="B85:G85"/>
    <mergeCell ref="A86:G86"/>
    <mergeCell ref="A87:I87"/>
    <mergeCell ref="A88:G88"/>
    <mergeCell ref="B89:G89"/>
    <mergeCell ref="A90:G90"/>
    <mergeCell ref="A91:I91"/>
    <mergeCell ref="A92:I92"/>
    <mergeCell ref="A93:H93"/>
    <mergeCell ref="B94:H94"/>
    <mergeCell ref="B95:H95"/>
    <mergeCell ref="A96:H96"/>
    <mergeCell ref="A97:I97"/>
    <mergeCell ref="A98:I98"/>
    <mergeCell ref="B99:G99"/>
    <mergeCell ref="B100:G100"/>
    <mergeCell ref="B101:G101"/>
    <mergeCell ref="B102:G102"/>
    <mergeCell ref="B103:G103"/>
    <mergeCell ref="A104:G104"/>
    <mergeCell ref="G105:H105"/>
    <mergeCell ref="G106:H106"/>
    <mergeCell ref="G107:H107"/>
    <mergeCell ref="G108:H108"/>
    <mergeCell ref="G109:H109"/>
    <mergeCell ref="G110:H110"/>
    <mergeCell ref="A111:I111"/>
    <mergeCell ref="B112:G112"/>
    <mergeCell ref="B113:G113"/>
    <mergeCell ref="B114:G114"/>
    <mergeCell ref="B115:G115"/>
    <mergeCell ref="B116:G116"/>
    <mergeCell ref="B117:G117"/>
    <mergeCell ref="B118:G118"/>
    <mergeCell ref="A119:G119"/>
    <mergeCell ref="B120:I120"/>
    <mergeCell ref="B121:G121"/>
    <mergeCell ref="B122:G122"/>
    <mergeCell ref="B124:G124"/>
    <mergeCell ref="B126:G126"/>
    <mergeCell ref="B128:G128"/>
    <mergeCell ref="A130:I130"/>
    <mergeCell ref="A131:H131"/>
    <mergeCell ref="B132:H132"/>
    <mergeCell ref="B133:H133"/>
    <mergeCell ref="B134:H134"/>
    <mergeCell ref="B135:H135"/>
    <mergeCell ref="B136:H136"/>
    <mergeCell ref="A137:H137"/>
    <mergeCell ref="B138:H138"/>
    <mergeCell ref="A139:H139"/>
    <mergeCell ref="A36:F38"/>
    <mergeCell ref="A63:F65"/>
    <mergeCell ref="A74:F77"/>
    <mergeCell ref="A105:F110"/>
  </mergeCells>
  <pageMargins left="0.315277777777778" right="0.315277777777778" top="0.315277777777778" bottom="0.315277777777778" header="0.511811023622047" footer="0.511811023622047"/>
  <pageSetup paperSize="9" scale="72" fitToHeight="0" orientation="portrait" horizontalDpi="300" verticalDpi="3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997"/>
  <sheetViews>
    <sheetView view="pageBreakPreview" zoomScale="60" zoomScaleNormal="80" workbookViewId="0">
      <selection activeCell="P19" sqref="P19"/>
    </sheetView>
  </sheetViews>
  <sheetFormatPr defaultColWidth="8.71428571428571" defaultRowHeight="14.25" customHeight="1"/>
  <cols>
    <col min="1" max="1" width="7.42857142857143" customWidth="1"/>
    <col min="2" max="2" width="12.4285714285714" customWidth="1"/>
    <col min="3" max="3" width="15" customWidth="1"/>
    <col min="4" max="4" width="15.2857142857143" customWidth="1"/>
    <col min="5" max="5" width="13.4285714285714" customWidth="1"/>
    <col min="6" max="6" width="13.5714285714286" customWidth="1"/>
    <col min="7" max="7" width="11.8571428571429" customWidth="1"/>
    <col min="8" max="8" width="12.8571428571429" customWidth="1"/>
    <col min="9" max="9" width="33.7142857142857" customWidth="1"/>
    <col min="10" max="10" width="7.14285714285714" customWidth="1"/>
    <col min="11" max="11" width="10.5714285714286" customWidth="1"/>
    <col min="12" max="12" width="12.8571428571429" customWidth="1"/>
    <col min="13" max="13" width="7.14285714285714" customWidth="1"/>
    <col min="14" max="14" width="10.5714285714286" customWidth="1"/>
    <col min="15" max="1025" width="14.4285714285714" customWidth="1"/>
  </cols>
  <sheetData>
    <row r="1" spans="1:9">
      <c r="A1" s="187" t="s">
        <v>188</v>
      </c>
      <c r="B1" s="187"/>
      <c r="C1" s="187"/>
      <c r="D1" s="187"/>
      <c r="E1" s="187"/>
      <c r="F1" s="187"/>
      <c r="G1" s="187"/>
      <c r="H1" s="187"/>
      <c r="I1" s="187"/>
    </row>
    <row r="2" spans="1:9">
      <c r="A2" s="187"/>
      <c r="B2" s="187"/>
      <c r="C2" s="187"/>
      <c r="D2" s="187"/>
      <c r="E2" s="187"/>
      <c r="F2" s="187"/>
      <c r="G2" s="187"/>
      <c r="H2" s="187"/>
      <c r="I2" s="187"/>
    </row>
    <row r="3" spans="1:9">
      <c r="A3" s="187" t="s">
        <v>45</v>
      </c>
      <c r="B3" s="187"/>
      <c r="C3" s="187"/>
      <c r="D3" s="187"/>
      <c r="E3" s="187"/>
      <c r="F3" s="187"/>
      <c r="G3" s="187"/>
      <c r="H3" s="188" t="s">
        <v>46</v>
      </c>
      <c r="I3" s="188"/>
    </row>
    <row r="4" spans="1:9">
      <c r="A4" s="187"/>
      <c r="B4" s="187"/>
      <c r="C4" s="187"/>
      <c r="D4" s="187"/>
      <c r="E4" s="187"/>
      <c r="F4" s="187"/>
      <c r="G4" s="187"/>
      <c r="H4" s="187"/>
      <c r="I4" s="187"/>
    </row>
    <row r="5" spans="1:9">
      <c r="A5" s="189" t="s">
        <v>47</v>
      </c>
      <c r="B5" s="189"/>
      <c r="C5" s="189"/>
      <c r="D5" s="189"/>
      <c r="E5" s="189"/>
      <c r="F5" s="189"/>
      <c r="G5" s="189"/>
      <c r="H5" s="189"/>
      <c r="I5" s="189"/>
    </row>
    <row r="6" spans="1:9">
      <c r="A6" s="188" t="s">
        <v>48</v>
      </c>
      <c r="B6" s="190" t="s">
        <v>49</v>
      </c>
      <c r="C6" s="190"/>
      <c r="D6" s="190"/>
      <c r="E6" s="190"/>
      <c r="F6" s="190"/>
      <c r="G6" s="190"/>
      <c r="H6" s="190"/>
      <c r="I6" s="207"/>
    </row>
    <row r="7" spans="1:9">
      <c r="A7" s="188" t="s">
        <v>50</v>
      </c>
      <c r="B7" s="190" t="s">
        <v>51</v>
      </c>
      <c r="C7" s="190"/>
      <c r="D7" s="190"/>
      <c r="E7" s="190"/>
      <c r="F7" s="190"/>
      <c r="G7" s="190"/>
      <c r="H7" s="190"/>
      <c r="I7" s="188" t="s">
        <v>52</v>
      </c>
    </row>
    <row r="8" spans="1:9">
      <c r="A8" s="188" t="s">
        <v>53</v>
      </c>
      <c r="B8" s="190" t="s">
        <v>54</v>
      </c>
      <c r="C8" s="190"/>
      <c r="D8" s="190"/>
      <c r="E8" s="190"/>
      <c r="F8" s="190"/>
      <c r="G8" s="190"/>
      <c r="H8" s="190"/>
      <c r="I8" s="188" t="s">
        <v>55</v>
      </c>
    </row>
    <row r="9" spans="1:9">
      <c r="A9" s="188" t="s">
        <v>56</v>
      </c>
      <c r="B9" s="190" t="s">
        <v>57</v>
      </c>
      <c r="C9" s="190"/>
      <c r="D9" s="190"/>
      <c r="E9" s="190"/>
      <c r="F9" s="190"/>
      <c r="G9" s="190"/>
      <c r="H9" s="190"/>
      <c r="I9" s="188">
        <v>24</v>
      </c>
    </row>
    <row r="10" spans="1:9">
      <c r="A10" s="191"/>
      <c r="B10" s="191"/>
      <c r="C10" s="191"/>
      <c r="D10" s="191"/>
      <c r="E10" s="191"/>
      <c r="F10" s="191"/>
      <c r="G10" s="191"/>
      <c r="H10" s="191"/>
      <c r="I10" s="191"/>
    </row>
    <row r="11" spans="1:9">
      <c r="A11" s="189" t="s">
        <v>58</v>
      </c>
      <c r="B11" s="189"/>
      <c r="C11" s="189"/>
      <c r="D11" s="189"/>
      <c r="E11" s="189"/>
      <c r="F11" s="189"/>
      <c r="G11" s="189"/>
      <c r="H11" s="189"/>
      <c r="I11" s="189"/>
    </row>
    <row r="12" ht="12.75" customHeight="1" spans="1:9">
      <c r="A12" s="188" t="s">
        <v>59</v>
      </c>
      <c r="B12" s="188"/>
      <c r="C12" s="188" t="s">
        <v>60</v>
      </c>
      <c r="D12" s="188"/>
      <c r="E12" s="188" t="s">
        <v>61</v>
      </c>
      <c r="F12" s="188"/>
      <c r="G12" s="188"/>
      <c r="H12" s="188"/>
      <c r="I12" s="188"/>
    </row>
    <row r="13" ht="26.25" customHeight="1" spans="1:9">
      <c r="A13" s="192" t="s">
        <v>62</v>
      </c>
      <c r="B13" s="192"/>
      <c r="C13" s="193" t="s">
        <v>14</v>
      </c>
      <c r="D13" s="193"/>
      <c r="E13" s="194">
        <v>2</v>
      </c>
      <c r="F13" s="194"/>
      <c r="G13" s="194"/>
      <c r="H13" s="194"/>
      <c r="I13" s="194"/>
    </row>
    <row r="14" spans="1:9">
      <c r="A14" s="189" t="s">
        <v>63</v>
      </c>
      <c r="B14" s="189"/>
      <c r="C14" s="189"/>
      <c r="D14" s="189"/>
      <c r="E14" s="189"/>
      <c r="F14" s="189"/>
      <c r="G14" s="189"/>
      <c r="H14" s="189"/>
      <c r="I14" s="189"/>
    </row>
    <row r="15" spans="1:10">
      <c r="A15" s="188">
        <v>1</v>
      </c>
      <c r="B15" s="190" t="s">
        <v>64</v>
      </c>
      <c r="C15" s="190"/>
      <c r="D15" s="190"/>
      <c r="E15" s="190"/>
      <c r="F15" s="190"/>
      <c r="G15" s="190"/>
      <c r="H15" s="190"/>
      <c r="I15" s="194" t="s">
        <v>19</v>
      </c>
      <c r="J15" s="208"/>
    </row>
    <row r="16" spans="1:9">
      <c r="A16" s="188">
        <v>2</v>
      </c>
      <c r="B16" s="190" t="s">
        <v>65</v>
      </c>
      <c r="C16" s="190"/>
      <c r="D16" s="190"/>
      <c r="E16" s="190"/>
      <c r="F16" s="190"/>
      <c r="G16" s="190"/>
      <c r="H16" s="190"/>
      <c r="I16" s="192" t="s">
        <v>20</v>
      </c>
    </row>
    <row r="17" spans="1:9">
      <c r="A17" s="188">
        <v>3</v>
      </c>
      <c r="B17" s="190" t="s">
        <v>66</v>
      </c>
      <c r="C17" s="190"/>
      <c r="D17" s="190"/>
      <c r="E17" s="190"/>
      <c r="F17" s="190"/>
      <c r="G17" s="190"/>
      <c r="H17" s="190"/>
      <c r="I17" s="209">
        <v>1775.96</v>
      </c>
    </row>
    <row r="18" ht="38.25" spans="1:9">
      <c r="A18" s="194">
        <v>4</v>
      </c>
      <c r="B18" s="195" t="s">
        <v>67</v>
      </c>
      <c r="C18" s="195"/>
      <c r="D18" s="195"/>
      <c r="E18" s="195"/>
      <c r="F18" s="195"/>
      <c r="G18" s="195"/>
      <c r="H18" s="195"/>
      <c r="I18" s="192" t="s">
        <v>68</v>
      </c>
    </row>
    <row r="19" spans="1:9">
      <c r="A19" s="188">
        <v>5</v>
      </c>
      <c r="B19" s="190" t="s">
        <v>69</v>
      </c>
      <c r="C19" s="190"/>
      <c r="D19" s="190"/>
      <c r="E19" s="190"/>
      <c r="F19" s="190"/>
      <c r="G19" s="190"/>
      <c r="H19" s="190"/>
      <c r="I19" s="207" t="s">
        <v>70</v>
      </c>
    </row>
    <row r="20" spans="1:9">
      <c r="A20" s="196"/>
      <c r="B20" s="196"/>
      <c r="C20" s="196"/>
      <c r="D20" s="196"/>
      <c r="E20" s="196"/>
      <c r="F20" s="196"/>
      <c r="G20" s="196"/>
      <c r="H20" s="196"/>
      <c r="I20" s="196"/>
    </row>
    <row r="21" ht="15.75" customHeight="1" spans="1:9">
      <c r="A21" s="189" t="s">
        <v>71</v>
      </c>
      <c r="B21" s="189"/>
      <c r="C21" s="189"/>
      <c r="D21" s="189"/>
      <c r="E21" s="189"/>
      <c r="F21" s="189"/>
      <c r="G21" s="189"/>
      <c r="H21" s="189"/>
      <c r="I21" s="189"/>
    </row>
    <row r="22" ht="15.75" customHeight="1" spans="1:9">
      <c r="A22" s="197">
        <v>1</v>
      </c>
      <c r="B22" s="189" t="s">
        <v>72</v>
      </c>
      <c r="C22" s="189"/>
      <c r="D22" s="189"/>
      <c r="E22" s="189"/>
      <c r="F22" s="189"/>
      <c r="G22" s="189"/>
      <c r="H22" s="189" t="s">
        <v>73</v>
      </c>
      <c r="I22" s="189" t="s">
        <v>74</v>
      </c>
    </row>
    <row r="23" ht="15.75" customHeight="1" spans="1:9">
      <c r="A23" s="187" t="s">
        <v>48</v>
      </c>
      <c r="B23" s="190" t="s">
        <v>75</v>
      </c>
      <c r="C23" s="190"/>
      <c r="D23" s="190"/>
      <c r="E23" s="190"/>
      <c r="F23" s="190"/>
      <c r="G23" s="190"/>
      <c r="H23" s="196"/>
      <c r="I23" s="210">
        <f>I17</f>
        <v>1775.96</v>
      </c>
    </row>
    <row r="24" ht="15.75" customHeight="1" spans="1:9">
      <c r="A24" s="187" t="s">
        <v>50</v>
      </c>
      <c r="B24" s="190" t="s">
        <v>76</v>
      </c>
      <c r="C24" s="190"/>
      <c r="D24" s="190"/>
      <c r="E24" s="190"/>
      <c r="F24" s="190"/>
      <c r="G24" s="190"/>
      <c r="H24" s="198"/>
      <c r="I24" s="210">
        <f>(I23*H24)</f>
        <v>0</v>
      </c>
    </row>
    <row r="25" ht="15.75" customHeight="1" spans="1:9">
      <c r="A25" s="187" t="s">
        <v>53</v>
      </c>
      <c r="B25" s="190" t="s">
        <v>77</v>
      </c>
      <c r="C25" s="190"/>
      <c r="D25" s="190"/>
      <c r="E25" s="190"/>
      <c r="F25" s="190"/>
      <c r="G25" s="190"/>
      <c r="H25" s="198"/>
      <c r="I25" s="210">
        <v>0</v>
      </c>
    </row>
    <row r="26" ht="15.75" customHeight="1" spans="1:9">
      <c r="A26" s="187" t="s">
        <v>56</v>
      </c>
      <c r="B26" s="190" t="s">
        <v>78</v>
      </c>
      <c r="C26" s="190"/>
      <c r="D26" s="190"/>
      <c r="E26" s="190"/>
      <c r="F26" s="190"/>
      <c r="G26" s="190"/>
      <c r="H26" s="198"/>
      <c r="I26" s="210">
        <v>0</v>
      </c>
    </row>
    <row r="27" ht="15.75" customHeight="1" spans="1:9">
      <c r="A27" s="187" t="s">
        <v>79</v>
      </c>
      <c r="B27" s="190" t="s">
        <v>80</v>
      </c>
      <c r="C27" s="190"/>
      <c r="D27" s="190"/>
      <c r="E27" s="190"/>
      <c r="F27" s="190"/>
      <c r="G27" s="190"/>
      <c r="H27" s="198"/>
      <c r="I27" s="210">
        <v>0</v>
      </c>
    </row>
    <row r="28" ht="15.75" customHeight="1" spans="1:9">
      <c r="A28" s="187" t="s">
        <v>81</v>
      </c>
      <c r="B28" s="190" t="s">
        <v>82</v>
      </c>
      <c r="C28" s="190"/>
      <c r="D28" s="190"/>
      <c r="E28" s="190"/>
      <c r="F28" s="190"/>
      <c r="G28" s="190"/>
      <c r="H28" s="198"/>
      <c r="I28" s="210">
        <v>0</v>
      </c>
    </row>
    <row r="29" ht="15.75" customHeight="1" spans="1:9">
      <c r="A29" s="189" t="s">
        <v>83</v>
      </c>
      <c r="B29" s="189"/>
      <c r="C29" s="189"/>
      <c r="D29" s="189"/>
      <c r="E29" s="189"/>
      <c r="F29" s="189"/>
      <c r="G29" s="189"/>
      <c r="H29" s="189"/>
      <c r="I29" s="211">
        <f>SUM(I23:I28)</f>
        <v>1775.96</v>
      </c>
    </row>
    <row r="30" ht="15.75" customHeight="1" spans="1:9">
      <c r="A30" s="199"/>
      <c r="B30" s="199"/>
      <c r="C30" s="199"/>
      <c r="D30" s="199"/>
      <c r="E30" s="199"/>
      <c r="F30" s="199"/>
      <c r="G30" s="199"/>
      <c r="H30" s="199"/>
      <c r="I30" s="199"/>
    </row>
    <row r="31" ht="15.75" customHeight="1" spans="1:9">
      <c r="A31" s="189" t="s">
        <v>84</v>
      </c>
      <c r="B31" s="189"/>
      <c r="C31" s="189"/>
      <c r="D31" s="189"/>
      <c r="E31" s="189"/>
      <c r="F31" s="189"/>
      <c r="G31" s="189"/>
      <c r="H31" s="189"/>
      <c r="I31" s="189"/>
    </row>
    <row r="32" ht="15.75" customHeight="1" spans="1:9">
      <c r="A32" s="189" t="s">
        <v>85</v>
      </c>
      <c r="B32" s="189"/>
      <c r="C32" s="189"/>
      <c r="D32" s="189"/>
      <c r="E32" s="189"/>
      <c r="F32" s="189"/>
      <c r="G32" s="189"/>
      <c r="H32" s="189" t="s">
        <v>73</v>
      </c>
      <c r="I32" s="189" t="s">
        <v>74</v>
      </c>
    </row>
    <row r="33" ht="15.75" customHeight="1" spans="1:9">
      <c r="A33" s="187" t="s">
        <v>48</v>
      </c>
      <c r="B33" s="190" t="s">
        <v>86</v>
      </c>
      <c r="C33" s="190"/>
      <c r="D33" s="190"/>
      <c r="E33" s="190"/>
      <c r="F33" s="190"/>
      <c r="G33" s="190"/>
      <c r="H33" s="198">
        <f>ROUND(1/12,4)</f>
        <v>0.0833</v>
      </c>
      <c r="I33" s="212">
        <f>ROUND(I29*H33,2)</f>
        <v>147.94</v>
      </c>
    </row>
    <row r="34" ht="15.75" customHeight="1" spans="1:9">
      <c r="A34" s="187" t="s">
        <v>50</v>
      </c>
      <c r="B34" s="190" t="s">
        <v>87</v>
      </c>
      <c r="C34" s="190"/>
      <c r="D34" s="190"/>
      <c r="E34" s="190"/>
      <c r="F34" s="190"/>
      <c r="G34" s="190"/>
      <c r="H34" s="198">
        <v>0.121</v>
      </c>
      <c r="I34" s="212">
        <f>ROUND(I29*H34,2)</f>
        <v>214.89</v>
      </c>
    </row>
    <row r="35" ht="15.75" customHeight="1" spans="1:9">
      <c r="A35" s="189" t="s">
        <v>88</v>
      </c>
      <c r="B35" s="189"/>
      <c r="C35" s="189"/>
      <c r="D35" s="189"/>
      <c r="E35" s="189"/>
      <c r="F35" s="189"/>
      <c r="G35" s="189"/>
      <c r="H35" s="200">
        <f>SUM(H33:H34)</f>
        <v>0.2043</v>
      </c>
      <c r="I35" s="211">
        <f>SUM(I33:I34)</f>
        <v>362.83</v>
      </c>
    </row>
    <row r="36" ht="15.75" customHeight="1" spans="1:9">
      <c r="A36" s="201" t="s">
        <v>89</v>
      </c>
      <c r="B36" s="201"/>
      <c r="C36" s="201"/>
      <c r="D36" s="201"/>
      <c r="E36" s="201"/>
      <c r="F36" s="201"/>
      <c r="G36" s="202" t="s">
        <v>90</v>
      </c>
      <c r="H36" s="202"/>
      <c r="I36" s="213">
        <f>I29</f>
        <v>1775.96</v>
      </c>
    </row>
    <row r="37" ht="15.75" customHeight="1" spans="1:9">
      <c r="A37" s="201"/>
      <c r="B37" s="201"/>
      <c r="C37" s="201"/>
      <c r="D37" s="201"/>
      <c r="E37" s="201"/>
      <c r="F37" s="201"/>
      <c r="G37" s="202" t="s">
        <v>91</v>
      </c>
      <c r="H37" s="202"/>
      <c r="I37" s="213">
        <f>I35</f>
        <v>362.83</v>
      </c>
    </row>
    <row r="38" ht="15.75" customHeight="1" spans="1:9">
      <c r="A38" s="201"/>
      <c r="B38" s="201"/>
      <c r="C38" s="201"/>
      <c r="D38" s="201"/>
      <c r="E38" s="201"/>
      <c r="F38" s="201"/>
      <c r="G38" s="203" t="s">
        <v>92</v>
      </c>
      <c r="H38" s="203"/>
      <c r="I38" s="214">
        <f>SUM(I36:I37)</f>
        <v>2138.79</v>
      </c>
    </row>
    <row r="39" ht="15.75" customHeight="1" spans="1:9">
      <c r="A39" s="189" t="s">
        <v>93</v>
      </c>
      <c r="B39" s="189"/>
      <c r="C39" s="189"/>
      <c r="D39" s="189"/>
      <c r="E39" s="189"/>
      <c r="F39" s="189"/>
      <c r="G39" s="189"/>
      <c r="H39" s="189" t="s">
        <v>73</v>
      </c>
      <c r="I39" s="189" t="s">
        <v>74</v>
      </c>
    </row>
    <row r="40" ht="15.75" customHeight="1" spans="1:9">
      <c r="A40" s="187" t="s">
        <v>48</v>
      </c>
      <c r="B40" s="190" t="s">
        <v>94</v>
      </c>
      <c r="C40" s="190"/>
      <c r="D40" s="190"/>
      <c r="E40" s="190"/>
      <c r="F40" s="190"/>
      <c r="G40" s="190"/>
      <c r="H40" s="198">
        <v>0.2</v>
      </c>
      <c r="I40" s="212">
        <f t="shared" ref="I40:I47" si="0">ROUND($I$38*H40,2)</f>
        <v>427.76</v>
      </c>
    </row>
    <row r="41" ht="15.75" customHeight="1" spans="1:9">
      <c r="A41" s="187" t="s">
        <v>50</v>
      </c>
      <c r="B41" s="190" t="s">
        <v>95</v>
      </c>
      <c r="C41" s="190"/>
      <c r="D41" s="190"/>
      <c r="E41" s="190"/>
      <c r="F41" s="190"/>
      <c r="G41" s="190"/>
      <c r="H41" s="198">
        <v>0.025</v>
      </c>
      <c r="I41" s="212">
        <f t="shared" si="0"/>
        <v>53.47</v>
      </c>
    </row>
    <row r="42" ht="15.75" customHeight="1" spans="1:9">
      <c r="A42" s="187" t="s">
        <v>53</v>
      </c>
      <c r="B42" s="190" t="s">
        <v>96</v>
      </c>
      <c r="C42" s="190"/>
      <c r="D42" s="190"/>
      <c r="E42" s="190"/>
      <c r="F42" s="190"/>
      <c r="G42" s="190"/>
      <c r="H42" s="198">
        <v>0.06</v>
      </c>
      <c r="I42" s="212">
        <f t="shared" si="0"/>
        <v>128.33</v>
      </c>
    </row>
    <row r="43" ht="15.75" customHeight="1" spans="1:9">
      <c r="A43" s="187" t="s">
        <v>56</v>
      </c>
      <c r="B43" s="190" t="s">
        <v>97</v>
      </c>
      <c r="C43" s="190"/>
      <c r="D43" s="190"/>
      <c r="E43" s="190"/>
      <c r="F43" s="190"/>
      <c r="G43" s="190"/>
      <c r="H43" s="198">
        <v>0.015</v>
      </c>
      <c r="I43" s="212">
        <f t="shared" si="0"/>
        <v>32.08</v>
      </c>
    </row>
    <row r="44" ht="15.75" customHeight="1" spans="1:9">
      <c r="A44" s="187" t="s">
        <v>79</v>
      </c>
      <c r="B44" s="190" t="s">
        <v>98</v>
      </c>
      <c r="C44" s="190"/>
      <c r="D44" s="190"/>
      <c r="E44" s="190"/>
      <c r="F44" s="190"/>
      <c r="G44" s="190"/>
      <c r="H44" s="198">
        <v>0.01</v>
      </c>
      <c r="I44" s="212">
        <f t="shared" si="0"/>
        <v>21.39</v>
      </c>
    </row>
    <row r="45" ht="15.75" customHeight="1" spans="1:9">
      <c r="A45" s="187" t="s">
        <v>81</v>
      </c>
      <c r="B45" s="190" t="s">
        <v>99</v>
      </c>
      <c r="C45" s="190"/>
      <c r="D45" s="190"/>
      <c r="E45" s="190"/>
      <c r="F45" s="190"/>
      <c r="G45" s="190"/>
      <c r="H45" s="198">
        <v>0.006</v>
      </c>
      <c r="I45" s="212">
        <f t="shared" si="0"/>
        <v>12.83</v>
      </c>
    </row>
    <row r="46" ht="15.75" customHeight="1" spans="1:9">
      <c r="A46" s="187" t="s">
        <v>100</v>
      </c>
      <c r="B46" s="190" t="s">
        <v>101</v>
      </c>
      <c r="C46" s="190"/>
      <c r="D46" s="190"/>
      <c r="E46" s="190"/>
      <c r="F46" s="190"/>
      <c r="G46" s="190"/>
      <c r="H46" s="198">
        <v>0.002</v>
      </c>
      <c r="I46" s="212">
        <f t="shared" si="0"/>
        <v>4.28</v>
      </c>
    </row>
    <row r="47" ht="15.75" customHeight="1" spans="1:9">
      <c r="A47" s="187" t="s">
        <v>102</v>
      </c>
      <c r="B47" s="190" t="s">
        <v>103</v>
      </c>
      <c r="C47" s="190"/>
      <c r="D47" s="190"/>
      <c r="E47" s="190"/>
      <c r="F47" s="190"/>
      <c r="G47" s="190"/>
      <c r="H47" s="198">
        <v>0.08</v>
      </c>
      <c r="I47" s="212">
        <f t="shared" si="0"/>
        <v>171.1</v>
      </c>
    </row>
    <row r="48" ht="15.75" customHeight="1" spans="1:9">
      <c r="A48" s="189" t="s">
        <v>104</v>
      </c>
      <c r="B48" s="189"/>
      <c r="C48" s="189"/>
      <c r="D48" s="189"/>
      <c r="E48" s="189"/>
      <c r="F48" s="189"/>
      <c r="G48" s="189"/>
      <c r="H48" s="200">
        <f>SUM(H40:H47)</f>
        <v>0.398</v>
      </c>
      <c r="I48" s="211">
        <f>SUM(I40:I47)</f>
        <v>851.24</v>
      </c>
    </row>
    <row r="49" ht="15.75" customHeight="1" spans="1:9">
      <c r="A49" s="204"/>
      <c r="B49" s="204"/>
      <c r="C49" s="204"/>
      <c r="D49" s="204"/>
      <c r="E49" s="204"/>
      <c r="F49" s="204"/>
      <c r="G49" s="204"/>
      <c r="H49" s="204"/>
      <c r="I49" s="204"/>
    </row>
    <row r="50" ht="15.75" customHeight="1" spans="1:9">
      <c r="A50" s="189" t="s">
        <v>105</v>
      </c>
      <c r="B50" s="189"/>
      <c r="C50" s="189"/>
      <c r="D50" s="189"/>
      <c r="E50" s="189"/>
      <c r="F50" s="189"/>
      <c r="G50" s="189"/>
      <c r="H50" s="200"/>
      <c r="I50" s="189" t="s">
        <v>74</v>
      </c>
    </row>
    <row r="51" ht="15.75" customHeight="1" spans="1:9">
      <c r="A51" s="187" t="s">
        <v>48</v>
      </c>
      <c r="B51" s="196" t="s">
        <v>106</v>
      </c>
      <c r="C51" s="196"/>
      <c r="D51" s="196"/>
      <c r="E51" s="196"/>
      <c r="F51" s="196"/>
      <c r="G51" s="196"/>
      <c r="H51" s="205">
        <v>4</v>
      </c>
      <c r="I51" s="215">
        <f>ROUND((H51*2*22)-0.06*I23,2)</f>
        <v>69.44</v>
      </c>
    </row>
    <row r="52" ht="15.75" customHeight="1" spans="1:9">
      <c r="A52" s="187" t="s">
        <v>50</v>
      </c>
      <c r="B52" s="196" t="s">
        <v>107</v>
      </c>
      <c r="C52" s="196"/>
      <c r="D52" s="196"/>
      <c r="E52" s="196"/>
      <c r="F52" s="196"/>
      <c r="G52" s="196"/>
      <c r="H52" s="188" t="s">
        <v>108</v>
      </c>
      <c r="I52" s="210">
        <v>473.82</v>
      </c>
    </row>
    <row r="53" ht="15.75" customHeight="1" spans="1:9">
      <c r="A53" s="187" t="s">
        <v>53</v>
      </c>
      <c r="B53" s="196" t="s">
        <v>109</v>
      </c>
      <c r="C53" s="196"/>
      <c r="D53" s="196"/>
      <c r="E53" s="196"/>
      <c r="F53" s="196"/>
      <c r="G53" s="196"/>
      <c r="H53" s="188" t="s">
        <v>108</v>
      </c>
      <c r="I53" s="210">
        <v>52.15</v>
      </c>
    </row>
    <row r="54" ht="15.75" customHeight="1" spans="1:9">
      <c r="A54" s="187" t="s">
        <v>56</v>
      </c>
      <c r="B54" s="196" t="s">
        <v>110</v>
      </c>
      <c r="C54" s="196"/>
      <c r="D54" s="196"/>
      <c r="E54" s="196"/>
      <c r="F54" s="196"/>
      <c r="G54" s="196"/>
      <c r="H54" s="188" t="s">
        <v>108</v>
      </c>
      <c r="I54" s="210">
        <f>ROUND((I23*26)*0.002/12,2)</f>
        <v>7.7</v>
      </c>
    </row>
    <row r="55" ht="15.75" customHeight="1" spans="1:9">
      <c r="A55" s="189" t="s">
        <v>111</v>
      </c>
      <c r="B55" s="189"/>
      <c r="C55" s="189"/>
      <c r="D55" s="189"/>
      <c r="E55" s="189"/>
      <c r="F55" s="189"/>
      <c r="G55" s="189"/>
      <c r="H55" s="189"/>
      <c r="I55" s="216">
        <f>SUM(I51:I54)</f>
        <v>603.11</v>
      </c>
    </row>
    <row r="56" ht="15.75" customHeight="1" spans="1:9">
      <c r="A56" s="204"/>
      <c r="B56" s="204"/>
      <c r="C56" s="204"/>
      <c r="D56" s="204"/>
      <c r="E56" s="204"/>
      <c r="F56" s="204"/>
      <c r="G56" s="204"/>
      <c r="H56" s="204"/>
      <c r="I56" s="204"/>
    </row>
    <row r="57" ht="15.75" customHeight="1" spans="1:9">
      <c r="A57" s="189" t="s">
        <v>112</v>
      </c>
      <c r="B57" s="189"/>
      <c r="C57" s="189"/>
      <c r="D57" s="189"/>
      <c r="E57" s="189"/>
      <c r="F57" s="189"/>
      <c r="G57" s="189"/>
      <c r="H57" s="189"/>
      <c r="I57" s="189"/>
    </row>
    <row r="58" ht="15.75" customHeight="1" spans="1:9">
      <c r="A58" s="189" t="s">
        <v>113</v>
      </c>
      <c r="B58" s="189"/>
      <c r="C58" s="189"/>
      <c r="D58" s="189"/>
      <c r="E58" s="189"/>
      <c r="F58" s="189"/>
      <c r="G58" s="189"/>
      <c r="H58" s="189"/>
      <c r="I58" s="189" t="s">
        <v>74</v>
      </c>
    </row>
    <row r="59" ht="15.75" customHeight="1" spans="1:9">
      <c r="A59" s="187" t="s">
        <v>114</v>
      </c>
      <c r="B59" s="190" t="s">
        <v>115</v>
      </c>
      <c r="C59" s="190"/>
      <c r="D59" s="190"/>
      <c r="E59" s="190"/>
      <c r="F59" s="190"/>
      <c r="G59" s="190"/>
      <c r="H59" s="190"/>
      <c r="I59" s="212">
        <f>I35</f>
        <v>362.83</v>
      </c>
    </row>
    <row r="60" ht="15.75" customHeight="1" spans="1:14">
      <c r="A60" s="187" t="s">
        <v>116</v>
      </c>
      <c r="B60" s="190" t="s">
        <v>117</v>
      </c>
      <c r="C60" s="190"/>
      <c r="D60" s="190"/>
      <c r="E60" s="190"/>
      <c r="F60" s="190"/>
      <c r="G60" s="190"/>
      <c r="H60" s="190"/>
      <c r="I60" s="212">
        <f>I48</f>
        <v>851.24</v>
      </c>
      <c r="N60" s="217"/>
    </row>
    <row r="61" ht="15.75" customHeight="1" spans="1:9">
      <c r="A61" s="187" t="s">
        <v>118</v>
      </c>
      <c r="B61" s="190" t="s">
        <v>119</v>
      </c>
      <c r="C61" s="190"/>
      <c r="D61" s="190"/>
      <c r="E61" s="190"/>
      <c r="F61" s="190"/>
      <c r="G61" s="190"/>
      <c r="H61" s="190"/>
      <c r="I61" s="212">
        <f>I55</f>
        <v>603.11</v>
      </c>
    </row>
    <row r="62" ht="15.75" customHeight="1" spans="1:9">
      <c r="A62" s="189" t="s">
        <v>120</v>
      </c>
      <c r="B62" s="189"/>
      <c r="C62" s="189"/>
      <c r="D62" s="189"/>
      <c r="E62" s="189"/>
      <c r="F62" s="189"/>
      <c r="G62" s="189"/>
      <c r="H62" s="189"/>
      <c r="I62" s="211">
        <f>SUM(I59:I61)</f>
        <v>1817.18</v>
      </c>
    </row>
    <row r="63" ht="15.75" customHeight="1" spans="1:9">
      <c r="A63" s="206" t="s">
        <v>121</v>
      </c>
      <c r="B63" s="206"/>
      <c r="C63" s="206"/>
      <c r="D63" s="206"/>
      <c r="E63" s="206"/>
      <c r="F63" s="206"/>
      <c r="G63" s="202" t="s">
        <v>90</v>
      </c>
      <c r="H63" s="202"/>
      <c r="I63" s="213">
        <f>I29</f>
        <v>1775.96</v>
      </c>
    </row>
    <row r="64" ht="15.75" customHeight="1" spans="1:9">
      <c r="A64" s="206"/>
      <c r="B64" s="206"/>
      <c r="C64" s="206"/>
      <c r="D64" s="206"/>
      <c r="E64" s="206"/>
      <c r="F64" s="206"/>
      <c r="G64" s="202" t="s">
        <v>122</v>
      </c>
      <c r="H64" s="202"/>
      <c r="I64" s="213">
        <f>I62</f>
        <v>1817.18</v>
      </c>
    </row>
    <row r="65" ht="15.75" customHeight="1" spans="1:9">
      <c r="A65" s="206"/>
      <c r="B65" s="206"/>
      <c r="C65" s="206"/>
      <c r="D65" s="206"/>
      <c r="E65" s="206"/>
      <c r="F65" s="206"/>
      <c r="G65" s="203" t="s">
        <v>92</v>
      </c>
      <c r="H65" s="203"/>
      <c r="I65" s="214">
        <f>SUM(I63:I64)</f>
        <v>3593.14</v>
      </c>
    </row>
    <row r="66" ht="15.75" customHeight="1" spans="1:9">
      <c r="A66" s="189" t="s">
        <v>123</v>
      </c>
      <c r="B66" s="189"/>
      <c r="C66" s="189"/>
      <c r="D66" s="189"/>
      <c r="E66" s="189"/>
      <c r="F66" s="189"/>
      <c r="G66" s="189"/>
      <c r="H66" s="189"/>
      <c r="I66" s="189"/>
    </row>
    <row r="67" ht="15.75" customHeight="1" spans="1:9">
      <c r="A67" s="187">
        <v>3</v>
      </c>
      <c r="B67" s="189" t="s">
        <v>124</v>
      </c>
      <c r="C67" s="189"/>
      <c r="D67" s="189"/>
      <c r="E67" s="189"/>
      <c r="F67" s="189"/>
      <c r="G67" s="189"/>
      <c r="H67" s="189" t="s">
        <v>73</v>
      </c>
      <c r="I67" s="189" t="s">
        <v>74</v>
      </c>
    </row>
    <row r="68" ht="15.75" customHeight="1" spans="1:9">
      <c r="A68" s="187" t="s">
        <v>48</v>
      </c>
      <c r="B68" s="190" t="s">
        <v>125</v>
      </c>
      <c r="C68" s="190"/>
      <c r="D68" s="190"/>
      <c r="E68" s="190"/>
      <c r="F68" s="190"/>
      <c r="G68" s="190"/>
      <c r="H68" s="198">
        <f>ROUND(((1/12)*5%),4)</f>
        <v>0.0042</v>
      </c>
      <c r="I68" s="212">
        <f t="shared" ref="I68:I72" si="1">ROUND(H68*$I$65,2)</f>
        <v>15.09</v>
      </c>
    </row>
    <row r="69" ht="15.75" customHeight="1" spans="1:12">
      <c r="A69" s="187" t="s">
        <v>50</v>
      </c>
      <c r="B69" s="190" t="s">
        <v>126</v>
      </c>
      <c r="C69" s="190"/>
      <c r="D69" s="190"/>
      <c r="E69" s="190"/>
      <c r="F69" s="190"/>
      <c r="G69" s="190"/>
      <c r="H69" s="198">
        <f>TRUNC(H68*H47,4)</f>
        <v>0.0003</v>
      </c>
      <c r="I69" s="212">
        <f t="shared" si="1"/>
        <v>1.08</v>
      </c>
      <c r="L69" s="233"/>
    </row>
    <row r="70" ht="15.75" customHeight="1" spans="1:9">
      <c r="A70" s="187" t="s">
        <v>53</v>
      </c>
      <c r="B70" s="190" t="s">
        <v>127</v>
      </c>
      <c r="C70" s="190"/>
      <c r="D70" s="190"/>
      <c r="E70" s="190"/>
      <c r="F70" s="190"/>
      <c r="G70" s="190"/>
      <c r="H70" s="198">
        <f>ROUND(((7/30)/12)*95%,4)</f>
        <v>0.0185</v>
      </c>
      <c r="I70" s="212">
        <f t="shared" si="1"/>
        <v>66.47</v>
      </c>
    </row>
    <row r="71" ht="15.75" customHeight="1" spans="1:12">
      <c r="A71" s="218" t="s">
        <v>56</v>
      </c>
      <c r="B71" s="219" t="s">
        <v>128</v>
      </c>
      <c r="C71" s="219"/>
      <c r="D71" s="219"/>
      <c r="E71" s="219"/>
      <c r="F71" s="219"/>
      <c r="G71" s="219"/>
      <c r="H71" s="198">
        <f>ROUND(H70*H48,4)</f>
        <v>0.0074</v>
      </c>
      <c r="I71" s="212">
        <f t="shared" si="1"/>
        <v>26.59</v>
      </c>
      <c r="L71" s="234"/>
    </row>
    <row r="72" ht="15.75" customHeight="1" spans="1:9">
      <c r="A72" s="187" t="s">
        <v>79</v>
      </c>
      <c r="B72" s="190" t="s">
        <v>129</v>
      </c>
      <c r="C72" s="190"/>
      <c r="D72" s="190"/>
      <c r="E72" s="190"/>
      <c r="F72" s="190"/>
      <c r="G72" s="190"/>
      <c r="H72" s="198">
        <v>0.04</v>
      </c>
      <c r="I72" s="212">
        <f t="shared" si="1"/>
        <v>143.73</v>
      </c>
    </row>
    <row r="73" ht="15.75" customHeight="1" spans="1:9">
      <c r="A73" s="189" t="s">
        <v>130</v>
      </c>
      <c r="B73" s="189"/>
      <c r="C73" s="189"/>
      <c r="D73" s="189"/>
      <c r="E73" s="189"/>
      <c r="F73" s="189"/>
      <c r="G73" s="189"/>
      <c r="H73" s="200">
        <f>SUM(H68:H72)</f>
        <v>0.0704</v>
      </c>
      <c r="I73" s="211">
        <f>SUM(I68:I72)</f>
        <v>252.96</v>
      </c>
    </row>
    <row r="74" ht="15.75" customHeight="1" spans="1:9">
      <c r="A74" s="220" t="s">
        <v>131</v>
      </c>
      <c r="B74" s="220"/>
      <c r="C74" s="220"/>
      <c r="D74" s="220"/>
      <c r="E74" s="220"/>
      <c r="F74" s="220"/>
      <c r="G74" s="202" t="s">
        <v>90</v>
      </c>
      <c r="H74" s="202"/>
      <c r="I74" s="213">
        <f>I29</f>
        <v>1775.96</v>
      </c>
    </row>
    <row r="75" ht="15.75" customHeight="1" spans="1:9">
      <c r="A75" s="220"/>
      <c r="B75" s="220"/>
      <c r="C75" s="220"/>
      <c r="D75" s="220"/>
      <c r="E75" s="220"/>
      <c r="F75" s="220"/>
      <c r="G75" s="202" t="s">
        <v>122</v>
      </c>
      <c r="H75" s="202"/>
      <c r="I75" s="213">
        <f>I62</f>
        <v>1817.18</v>
      </c>
    </row>
    <row r="76" ht="15.75" customHeight="1" spans="1:14">
      <c r="A76" s="220"/>
      <c r="B76" s="220"/>
      <c r="C76" s="220"/>
      <c r="D76" s="220"/>
      <c r="E76" s="220"/>
      <c r="F76" s="220"/>
      <c r="G76" s="202" t="s">
        <v>132</v>
      </c>
      <c r="H76" s="202"/>
      <c r="I76" s="213">
        <f>I73</f>
        <v>252.96</v>
      </c>
      <c r="N76" s="235"/>
    </row>
    <row r="77" ht="15.75" customHeight="1" spans="1:9">
      <c r="A77" s="220"/>
      <c r="B77" s="220"/>
      <c r="C77" s="220"/>
      <c r="D77" s="220"/>
      <c r="E77" s="220"/>
      <c r="F77" s="220"/>
      <c r="G77" s="203" t="s">
        <v>92</v>
      </c>
      <c r="H77" s="203"/>
      <c r="I77" s="214">
        <f>SUM(I74:I76)</f>
        <v>3846.1</v>
      </c>
    </row>
    <row r="78" ht="15.75" customHeight="1" spans="1:9">
      <c r="A78" s="189" t="s">
        <v>133</v>
      </c>
      <c r="B78" s="189"/>
      <c r="C78" s="189"/>
      <c r="D78" s="189"/>
      <c r="E78" s="189"/>
      <c r="F78" s="189"/>
      <c r="G78" s="189"/>
      <c r="H78" s="189"/>
      <c r="I78" s="189"/>
    </row>
    <row r="79" ht="15.75" customHeight="1" spans="1:9">
      <c r="A79" s="189" t="s">
        <v>134</v>
      </c>
      <c r="B79" s="189"/>
      <c r="C79" s="189"/>
      <c r="D79" s="189"/>
      <c r="E79" s="189"/>
      <c r="F79" s="189"/>
      <c r="G79" s="189"/>
      <c r="H79" s="189" t="s">
        <v>73</v>
      </c>
      <c r="I79" s="189" t="s">
        <v>74</v>
      </c>
    </row>
    <row r="80" ht="15.75" customHeight="1" spans="1:9">
      <c r="A80" s="187" t="s">
        <v>48</v>
      </c>
      <c r="B80" s="190" t="s">
        <v>135</v>
      </c>
      <c r="C80" s="190"/>
      <c r="D80" s="190"/>
      <c r="E80" s="190"/>
      <c r="F80" s="190"/>
      <c r="G80" s="190"/>
      <c r="H80" s="198">
        <f>ROUND(((1+1/3)/12)/12,4)</f>
        <v>0.0093</v>
      </c>
      <c r="I80" s="212">
        <f t="shared" ref="I80:I85" si="2">ROUND(H80*$I$77,2)</f>
        <v>35.77</v>
      </c>
    </row>
    <row r="81" ht="15.75" customHeight="1" spans="1:12">
      <c r="A81" s="187" t="s">
        <v>50</v>
      </c>
      <c r="B81" s="190" t="s">
        <v>136</v>
      </c>
      <c r="C81" s="190"/>
      <c r="D81" s="190"/>
      <c r="E81" s="190"/>
      <c r="F81" s="190"/>
      <c r="G81" s="190"/>
      <c r="H81" s="198">
        <f>ROUND((2/30)/12,4)</f>
        <v>0.0056</v>
      </c>
      <c r="I81" s="212">
        <f t="shared" si="2"/>
        <v>21.54</v>
      </c>
      <c r="L81" s="235"/>
    </row>
    <row r="82" ht="15.75" customHeight="1" spans="1:11">
      <c r="A82" s="187" t="s">
        <v>53</v>
      </c>
      <c r="B82" s="190" t="s">
        <v>137</v>
      </c>
      <c r="C82" s="190"/>
      <c r="D82" s="190"/>
      <c r="E82" s="190"/>
      <c r="F82" s="190"/>
      <c r="G82" s="190"/>
      <c r="H82" s="198">
        <f>ROUND(((5/30)/12)*2%,4)</f>
        <v>0.0003</v>
      </c>
      <c r="I82" s="212">
        <f t="shared" si="2"/>
        <v>1.15</v>
      </c>
      <c r="K82" s="235"/>
    </row>
    <row r="83" ht="15.75" customHeight="1" spans="1:9">
      <c r="A83" s="187" t="s">
        <v>56</v>
      </c>
      <c r="B83" s="190" t="s">
        <v>138</v>
      </c>
      <c r="C83" s="190"/>
      <c r="D83" s="190"/>
      <c r="E83" s="190"/>
      <c r="F83" s="190"/>
      <c r="G83" s="190"/>
      <c r="H83" s="198">
        <f>ROUND(((15/30)/12)*8%,4)</f>
        <v>0.0033</v>
      </c>
      <c r="I83" s="212">
        <f t="shared" si="2"/>
        <v>12.69</v>
      </c>
    </row>
    <row r="84" ht="15.75" customHeight="1" spans="1:9">
      <c r="A84" s="187" t="s">
        <v>79</v>
      </c>
      <c r="B84" s="190" t="s">
        <v>139</v>
      </c>
      <c r="C84" s="190"/>
      <c r="D84" s="190"/>
      <c r="E84" s="190"/>
      <c r="F84" s="190"/>
      <c r="G84" s="190"/>
      <c r="H84" s="198">
        <f>ROUND(((1+1/3)/12*4/12)*2%,4)</f>
        <v>0.0007</v>
      </c>
      <c r="I84" s="212">
        <f t="shared" si="2"/>
        <v>2.69</v>
      </c>
    </row>
    <row r="85" ht="15.75" customHeight="1" spans="1:9">
      <c r="A85" s="187" t="s">
        <v>81</v>
      </c>
      <c r="B85" s="190" t="s">
        <v>140</v>
      </c>
      <c r="C85" s="190"/>
      <c r="D85" s="190"/>
      <c r="E85" s="190"/>
      <c r="F85" s="190"/>
      <c r="G85" s="190"/>
      <c r="H85" s="198">
        <v>0</v>
      </c>
      <c r="I85" s="212">
        <f t="shared" si="2"/>
        <v>0</v>
      </c>
    </row>
    <row r="86" ht="15.75" customHeight="1" spans="1:9">
      <c r="A86" s="189" t="s">
        <v>141</v>
      </c>
      <c r="B86" s="189"/>
      <c r="C86" s="189"/>
      <c r="D86" s="189"/>
      <c r="E86" s="189"/>
      <c r="F86" s="189"/>
      <c r="G86" s="189"/>
      <c r="H86" s="200">
        <f>SUM(H80:H85)</f>
        <v>0.0192</v>
      </c>
      <c r="I86" s="211">
        <f>SUM(I80:I85)</f>
        <v>73.84</v>
      </c>
    </row>
    <row r="87" ht="15.75" customHeight="1" spans="1:9">
      <c r="A87" s="204"/>
      <c r="B87" s="204"/>
      <c r="C87" s="204"/>
      <c r="D87" s="204"/>
      <c r="E87" s="204"/>
      <c r="F87" s="204"/>
      <c r="G87" s="204"/>
      <c r="H87" s="204"/>
      <c r="I87" s="204"/>
    </row>
    <row r="88" ht="15.75" customHeight="1" spans="1:9">
      <c r="A88" s="189" t="s">
        <v>142</v>
      </c>
      <c r="B88" s="189"/>
      <c r="C88" s="189"/>
      <c r="D88" s="189"/>
      <c r="E88" s="189"/>
      <c r="F88" s="189"/>
      <c r="G88" s="189"/>
      <c r="H88" s="189" t="s">
        <v>73</v>
      </c>
      <c r="I88" s="189" t="s">
        <v>74</v>
      </c>
    </row>
    <row r="89" ht="15.75" customHeight="1" spans="1:9">
      <c r="A89" s="187" t="s">
        <v>48</v>
      </c>
      <c r="B89" s="190" t="s">
        <v>143</v>
      </c>
      <c r="C89" s="190"/>
      <c r="D89" s="190"/>
      <c r="E89" s="190"/>
      <c r="F89" s="190"/>
      <c r="G89" s="190"/>
      <c r="H89" s="198">
        <v>0</v>
      </c>
      <c r="I89" s="212">
        <f>I29*H89</f>
        <v>0</v>
      </c>
    </row>
    <row r="90" ht="15.75" customHeight="1" spans="1:9">
      <c r="A90" s="189" t="s">
        <v>144</v>
      </c>
      <c r="B90" s="189"/>
      <c r="C90" s="189"/>
      <c r="D90" s="189"/>
      <c r="E90" s="189"/>
      <c r="F90" s="189"/>
      <c r="G90" s="189"/>
      <c r="H90" s="200">
        <f>H89</f>
        <v>0</v>
      </c>
      <c r="I90" s="211">
        <f>I89</f>
        <v>0</v>
      </c>
    </row>
    <row r="91" ht="15.75" customHeight="1" spans="1:9">
      <c r="A91" s="204"/>
      <c r="B91" s="204"/>
      <c r="C91" s="204"/>
      <c r="D91" s="204"/>
      <c r="E91" s="204"/>
      <c r="F91" s="204"/>
      <c r="G91" s="204"/>
      <c r="H91" s="204"/>
      <c r="I91" s="204"/>
    </row>
    <row r="92" ht="15.75" customHeight="1" spans="1:9">
      <c r="A92" s="189" t="s">
        <v>145</v>
      </c>
      <c r="B92" s="189"/>
      <c r="C92" s="189"/>
      <c r="D92" s="189"/>
      <c r="E92" s="189"/>
      <c r="F92" s="189"/>
      <c r="G92" s="189"/>
      <c r="H92" s="189"/>
      <c r="I92" s="189"/>
    </row>
    <row r="93" ht="15.75" customHeight="1" spans="1:9">
      <c r="A93" s="189" t="s">
        <v>146</v>
      </c>
      <c r="B93" s="189"/>
      <c r="C93" s="189"/>
      <c r="D93" s="189"/>
      <c r="E93" s="189"/>
      <c r="F93" s="189"/>
      <c r="G93" s="189"/>
      <c r="H93" s="189"/>
      <c r="I93" s="189" t="s">
        <v>74</v>
      </c>
    </row>
    <row r="94" ht="15.75" customHeight="1" spans="1:9">
      <c r="A94" s="187" t="s">
        <v>147</v>
      </c>
      <c r="B94" s="190" t="s">
        <v>148</v>
      </c>
      <c r="C94" s="190"/>
      <c r="D94" s="190"/>
      <c r="E94" s="190"/>
      <c r="F94" s="190"/>
      <c r="G94" s="190"/>
      <c r="H94" s="190"/>
      <c r="I94" s="212">
        <f>I86</f>
        <v>73.84</v>
      </c>
    </row>
    <row r="95" ht="15.75" customHeight="1" spans="1:9">
      <c r="A95" s="187" t="s">
        <v>149</v>
      </c>
      <c r="B95" s="190" t="s">
        <v>150</v>
      </c>
      <c r="C95" s="190"/>
      <c r="D95" s="190"/>
      <c r="E95" s="190"/>
      <c r="F95" s="190"/>
      <c r="G95" s="190"/>
      <c r="H95" s="190"/>
      <c r="I95" s="212">
        <f>I90</f>
        <v>0</v>
      </c>
    </row>
    <row r="96" ht="15.75" customHeight="1" spans="1:9">
      <c r="A96" s="189" t="s">
        <v>151</v>
      </c>
      <c r="B96" s="189"/>
      <c r="C96" s="189"/>
      <c r="D96" s="189"/>
      <c r="E96" s="189"/>
      <c r="F96" s="189"/>
      <c r="G96" s="189"/>
      <c r="H96" s="189"/>
      <c r="I96" s="211">
        <f>SUM(I94:I95)</f>
        <v>73.84</v>
      </c>
    </row>
    <row r="97" ht="15.75" customHeight="1" spans="1:9">
      <c r="A97" s="204"/>
      <c r="B97" s="204"/>
      <c r="C97" s="204"/>
      <c r="D97" s="204"/>
      <c r="E97" s="204"/>
      <c r="F97" s="204"/>
      <c r="G97" s="204"/>
      <c r="H97" s="204"/>
      <c r="I97" s="204"/>
    </row>
    <row r="98" ht="15.75" customHeight="1" spans="1:9">
      <c r="A98" s="189" t="s">
        <v>152</v>
      </c>
      <c r="B98" s="189"/>
      <c r="C98" s="189"/>
      <c r="D98" s="189"/>
      <c r="E98" s="189"/>
      <c r="F98" s="189"/>
      <c r="G98" s="189"/>
      <c r="H98" s="189"/>
      <c r="I98" s="189"/>
    </row>
    <row r="99" ht="15.75" customHeight="1" spans="1:9">
      <c r="A99" s="189">
        <v>5</v>
      </c>
      <c r="B99" s="189" t="s">
        <v>153</v>
      </c>
      <c r="C99" s="189"/>
      <c r="D99" s="189"/>
      <c r="E99" s="189"/>
      <c r="F99" s="189"/>
      <c r="G99" s="189"/>
      <c r="H99" s="189"/>
      <c r="I99" s="189" t="s">
        <v>74</v>
      </c>
    </row>
    <row r="100" ht="15.75" customHeight="1" spans="1:9">
      <c r="A100" s="221" t="s">
        <v>48</v>
      </c>
      <c r="B100" s="196" t="s">
        <v>154</v>
      </c>
      <c r="C100" s="196"/>
      <c r="D100" s="196"/>
      <c r="E100" s="196"/>
      <c r="F100" s="196"/>
      <c r="G100" s="196"/>
      <c r="H100" s="222" t="s">
        <v>108</v>
      </c>
      <c r="I100" s="212">
        <v>0</v>
      </c>
    </row>
    <row r="101" ht="15.75" customHeight="1" spans="1:9">
      <c r="A101" s="221" t="s">
        <v>50</v>
      </c>
      <c r="B101" s="196" t="s">
        <v>155</v>
      </c>
      <c r="C101" s="196"/>
      <c r="D101" s="196"/>
      <c r="E101" s="196"/>
      <c r="F101" s="196"/>
      <c r="G101" s="196"/>
      <c r="H101" s="222" t="s">
        <v>108</v>
      </c>
      <c r="I101" s="236">
        <f>EPIS!K57</f>
        <v>30.1375</v>
      </c>
    </row>
    <row r="102" ht="15.75" customHeight="1" spans="1:9">
      <c r="A102" s="221" t="s">
        <v>53</v>
      </c>
      <c r="B102" s="196" t="s">
        <v>156</v>
      </c>
      <c r="C102" s="196"/>
      <c r="D102" s="196"/>
      <c r="E102" s="196"/>
      <c r="F102" s="196"/>
      <c r="G102" s="196"/>
      <c r="H102" s="222" t="s">
        <v>108</v>
      </c>
      <c r="I102" s="236">
        <f>UNIFORMES!K45</f>
        <v>29.2141666666667</v>
      </c>
    </row>
    <row r="103" ht="15.75" customHeight="1" spans="1:9">
      <c r="A103" s="221" t="s">
        <v>56</v>
      </c>
      <c r="B103" s="196" t="s">
        <v>157</v>
      </c>
      <c r="C103" s="196"/>
      <c r="D103" s="196"/>
      <c r="E103" s="196"/>
      <c r="F103" s="196"/>
      <c r="G103" s="196"/>
      <c r="H103" s="223" t="s">
        <v>108</v>
      </c>
      <c r="I103" s="212">
        <f>'G1-FERRAMENTAS E EQUIPAMENTOS'!N71</f>
        <v>27.7882352941176</v>
      </c>
    </row>
    <row r="104" ht="15.75" customHeight="1" spans="1:9">
      <c r="A104" s="189" t="s">
        <v>158</v>
      </c>
      <c r="B104" s="189"/>
      <c r="C104" s="189"/>
      <c r="D104" s="189"/>
      <c r="E104" s="189"/>
      <c r="F104" s="189"/>
      <c r="G104" s="189"/>
      <c r="H104" s="200" t="s">
        <v>108</v>
      </c>
      <c r="I104" s="211">
        <f>SUM(I100:I103)</f>
        <v>87.1399019607843</v>
      </c>
    </row>
    <row r="105" ht="15.75" customHeight="1" spans="1:9">
      <c r="A105" s="220" t="s">
        <v>159</v>
      </c>
      <c r="B105" s="220"/>
      <c r="C105" s="220"/>
      <c r="D105" s="220"/>
      <c r="E105" s="220"/>
      <c r="F105" s="220"/>
      <c r="G105" s="202" t="s">
        <v>90</v>
      </c>
      <c r="H105" s="202"/>
      <c r="I105" s="213">
        <f>I29</f>
        <v>1775.96</v>
      </c>
    </row>
    <row r="106" ht="15.75" customHeight="1" spans="1:9">
      <c r="A106" s="220"/>
      <c r="B106" s="220"/>
      <c r="C106" s="220"/>
      <c r="D106" s="220"/>
      <c r="E106" s="220"/>
      <c r="F106" s="220"/>
      <c r="G106" s="202" t="s">
        <v>122</v>
      </c>
      <c r="H106" s="202"/>
      <c r="I106" s="213">
        <f>I62</f>
        <v>1817.18</v>
      </c>
    </row>
    <row r="107" ht="15.75" customHeight="1" spans="1:9">
      <c r="A107" s="220"/>
      <c r="B107" s="220"/>
      <c r="C107" s="220"/>
      <c r="D107" s="220"/>
      <c r="E107" s="220"/>
      <c r="F107" s="220"/>
      <c r="G107" s="202" t="s">
        <v>132</v>
      </c>
      <c r="H107" s="202"/>
      <c r="I107" s="213">
        <f>I73</f>
        <v>252.96</v>
      </c>
    </row>
    <row r="108" ht="15.75" customHeight="1" spans="1:9">
      <c r="A108" s="220"/>
      <c r="B108" s="220"/>
      <c r="C108" s="220"/>
      <c r="D108" s="220"/>
      <c r="E108" s="220"/>
      <c r="F108" s="220"/>
      <c r="G108" s="202" t="s">
        <v>160</v>
      </c>
      <c r="H108" s="202"/>
      <c r="I108" s="213">
        <f>I96</f>
        <v>73.84</v>
      </c>
    </row>
    <row r="109" ht="15.75" customHeight="1" spans="1:9">
      <c r="A109" s="220"/>
      <c r="B109" s="220"/>
      <c r="C109" s="220"/>
      <c r="D109" s="220"/>
      <c r="E109" s="220"/>
      <c r="F109" s="220"/>
      <c r="G109" s="202" t="s">
        <v>161</v>
      </c>
      <c r="H109" s="202"/>
      <c r="I109" s="213">
        <f>I104</f>
        <v>87.1399019607843</v>
      </c>
    </row>
    <row r="110" ht="15.75" customHeight="1" spans="1:9">
      <c r="A110" s="220"/>
      <c r="B110" s="220"/>
      <c r="C110" s="220"/>
      <c r="D110" s="220"/>
      <c r="E110" s="220"/>
      <c r="F110" s="220"/>
      <c r="G110" s="203" t="s">
        <v>92</v>
      </c>
      <c r="H110" s="203"/>
      <c r="I110" s="214">
        <f>SUM(I105:I109)</f>
        <v>4007.07990196078</v>
      </c>
    </row>
    <row r="111" ht="15.75" customHeight="1" spans="1:9">
      <c r="A111" s="189" t="s">
        <v>162</v>
      </c>
      <c r="B111" s="189"/>
      <c r="C111" s="189"/>
      <c r="D111" s="189"/>
      <c r="E111" s="189"/>
      <c r="F111" s="189"/>
      <c r="G111" s="189"/>
      <c r="H111" s="189"/>
      <c r="I111" s="189"/>
    </row>
    <row r="112" ht="15.75" customHeight="1" spans="1:9">
      <c r="A112" s="189">
        <v>6</v>
      </c>
      <c r="B112" s="189" t="s">
        <v>163</v>
      </c>
      <c r="C112" s="189"/>
      <c r="D112" s="189"/>
      <c r="E112" s="189"/>
      <c r="F112" s="189"/>
      <c r="G112" s="189"/>
      <c r="H112" s="189" t="s">
        <v>73</v>
      </c>
      <c r="I112" s="189" t="s">
        <v>74</v>
      </c>
    </row>
    <row r="113" ht="15.75" customHeight="1" spans="1:9">
      <c r="A113" s="187" t="s">
        <v>48</v>
      </c>
      <c r="B113" s="190" t="s">
        <v>164</v>
      </c>
      <c r="C113" s="190"/>
      <c r="D113" s="190"/>
      <c r="E113" s="190"/>
      <c r="F113" s="190"/>
      <c r="G113" s="190"/>
      <c r="H113" s="224">
        <v>0.05</v>
      </c>
      <c r="I113" s="212">
        <f>ROUND(H113*I110,2)</f>
        <v>200.35</v>
      </c>
    </row>
    <row r="114" ht="15.75" customHeight="1" spans="1:9">
      <c r="A114" s="187" t="s">
        <v>50</v>
      </c>
      <c r="B114" s="190" t="s">
        <v>165</v>
      </c>
      <c r="C114" s="190"/>
      <c r="D114" s="190"/>
      <c r="E114" s="190"/>
      <c r="F114" s="190"/>
      <c r="G114" s="190"/>
      <c r="H114" s="224">
        <v>0.1</v>
      </c>
      <c r="I114" s="212">
        <f>ROUND(H114*(I110+I113),2)</f>
        <v>420.74</v>
      </c>
    </row>
    <row r="115" ht="15.75" customHeight="1" spans="1:9">
      <c r="A115" s="187" t="s">
        <v>53</v>
      </c>
      <c r="B115" s="225" t="s">
        <v>166</v>
      </c>
      <c r="C115" s="225"/>
      <c r="D115" s="225"/>
      <c r="E115" s="225"/>
      <c r="F115" s="225"/>
      <c r="G115" s="225"/>
      <c r="H115" s="198"/>
      <c r="I115" s="237"/>
    </row>
    <row r="116" ht="15.75" customHeight="1" spans="1:9">
      <c r="A116" s="187" t="s">
        <v>167</v>
      </c>
      <c r="B116" s="190" t="s">
        <v>168</v>
      </c>
      <c r="C116" s="190"/>
      <c r="D116" s="190"/>
      <c r="E116" s="190"/>
      <c r="F116" s="190"/>
      <c r="G116" s="190"/>
      <c r="H116" s="224">
        <v>0.0165</v>
      </c>
      <c r="I116" s="212">
        <f t="shared" ref="I116:I118" si="3">ROUND($I$126*H116,2)</f>
        <v>89.06</v>
      </c>
    </row>
    <row r="117" ht="15.75" customHeight="1" spans="1:9">
      <c r="A117" s="187" t="s">
        <v>169</v>
      </c>
      <c r="B117" s="190" t="s">
        <v>170</v>
      </c>
      <c r="C117" s="190"/>
      <c r="D117" s="190"/>
      <c r="E117" s="190"/>
      <c r="F117" s="190"/>
      <c r="G117" s="190"/>
      <c r="H117" s="224">
        <v>0.076</v>
      </c>
      <c r="I117" s="212">
        <f t="shared" si="3"/>
        <v>410.19</v>
      </c>
    </row>
    <row r="118" ht="15.75" customHeight="1" spans="1:9">
      <c r="A118" s="187" t="s">
        <v>171</v>
      </c>
      <c r="B118" s="190" t="s">
        <v>172</v>
      </c>
      <c r="C118" s="190"/>
      <c r="D118" s="190"/>
      <c r="E118" s="190"/>
      <c r="F118" s="190"/>
      <c r="G118" s="190"/>
      <c r="H118" s="224">
        <v>0.05</v>
      </c>
      <c r="I118" s="212">
        <f t="shared" si="3"/>
        <v>269.86</v>
      </c>
    </row>
    <row r="119" ht="15.75" customHeight="1" spans="1:9">
      <c r="A119" s="189" t="s">
        <v>173</v>
      </c>
      <c r="B119" s="189"/>
      <c r="C119" s="189"/>
      <c r="D119" s="189"/>
      <c r="E119" s="189"/>
      <c r="F119" s="189"/>
      <c r="G119" s="189"/>
      <c r="H119" s="226">
        <f>SUM(H113:H118)</f>
        <v>0.2925</v>
      </c>
      <c r="I119" s="211">
        <f>SUM(I113:I118)</f>
        <v>1390.2</v>
      </c>
    </row>
    <row r="120" ht="15.75" customHeight="1" spans="1:9">
      <c r="A120" s="227"/>
      <c r="B120" s="228"/>
      <c r="C120" s="228"/>
      <c r="D120" s="228"/>
      <c r="E120" s="228"/>
      <c r="F120" s="228"/>
      <c r="G120" s="228"/>
      <c r="H120" s="228"/>
      <c r="I120" s="228"/>
    </row>
    <row r="121" ht="15.75" customHeight="1" spans="1:9">
      <c r="A121" s="229" t="s">
        <v>174</v>
      </c>
      <c r="B121" s="230" t="s">
        <v>175</v>
      </c>
      <c r="C121" s="230"/>
      <c r="D121" s="230"/>
      <c r="E121" s="230"/>
      <c r="F121" s="230"/>
      <c r="G121" s="230"/>
      <c r="H121" s="231">
        <f>SUM(H116+H117+H118)</f>
        <v>0.1425</v>
      </c>
      <c r="I121" s="238"/>
    </row>
    <row r="122" ht="15.75" customHeight="1" spans="1:9">
      <c r="A122" s="229"/>
      <c r="B122" s="230">
        <v>100</v>
      </c>
      <c r="C122" s="230"/>
      <c r="D122" s="230"/>
      <c r="E122" s="230"/>
      <c r="F122" s="230"/>
      <c r="G122" s="230"/>
      <c r="H122" s="231"/>
      <c r="I122" s="238"/>
    </row>
    <row r="123" ht="15.75" customHeight="1" spans="1:9">
      <c r="A123" s="232"/>
      <c r="B123" s="230"/>
      <c r="C123" s="230"/>
      <c r="D123" s="230"/>
      <c r="E123" s="230"/>
      <c r="F123" s="230"/>
      <c r="G123" s="230"/>
      <c r="H123" s="231"/>
      <c r="I123" s="238"/>
    </row>
    <row r="124" ht="15.75" customHeight="1" spans="1:9">
      <c r="A124" s="229" t="s">
        <v>176</v>
      </c>
      <c r="B124" s="230" t="s">
        <v>177</v>
      </c>
      <c r="C124" s="230"/>
      <c r="D124" s="230"/>
      <c r="E124" s="230"/>
      <c r="F124" s="230"/>
      <c r="G124" s="230"/>
      <c r="H124" s="231"/>
      <c r="I124" s="238">
        <f>I110+I113+I114</f>
        <v>4628.16990196078</v>
      </c>
    </row>
    <row r="125" ht="15.75" customHeight="1" spans="1:9">
      <c r="A125" s="229"/>
      <c r="B125" s="230"/>
      <c r="C125" s="230"/>
      <c r="D125" s="230"/>
      <c r="E125" s="230"/>
      <c r="F125" s="230"/>
      <c r="G125" s="230"/>
      <c r="H125" s="231"/>
      <c r="I125" s="238"/>
    </row>
    <row r="126" ht="15.75" customHeight="1" spans="1:9">
      <c r="A126" s="229" t="s">
        <v>178</v>
      </c>
      <c r="B126" s="230" t="s">
        <v>179</v>
      </c>
      <c r="C126" s="230"/>
      <c r="D126" s="230"/>
      <c r="E126" s="230"/>
      <c r="F126" s="230"/>
      <c r="G126" s="230"/>
      <c r="H126" s="231"/>
      <c r="I126" s="238">
        <f>ROUND(I124/(1-H121),2)</f>
        <v>5397.28</v>
      </c>
    </row>
    <row r="127" ht="15.75" customHeight="1" spans="1:9">
      <c r="A127" s="229"/>
      <c r="B127" s="230"/>
      <c r="C127" s="230"/>
      <c r="D127" s="230"/>
      <c r="E127" s="230"/>
      <c r="F127" s="230"/>
      <c r="G127" s="230"/>
      <c r="H127" s="231"/>
      <c r="I127" s="238"/>
    </row>
    <row r="128" ht="15.75" customHeight="1" spans="1:9">
      <c r="A128" s="229"/>
      <c r="B128" s="230" t="s">
        <v>180</v>
      </c>
      <c r="C128" s="230"/>
      <c r="D128" s="230"/>
      <c r="E128" s="230"/>
      <c r="F128" s="230"/>
      <c r="G128" s="230"/>
      <c r="H128" s="231"/>
      <c r="I128" s="238">
        <f>I126-I124</f>
        <v>769.110098039215</v>
      </c>
    </row>
    <row r="129" ht="15.75" customHeight="1" spans="1:9">
      <c r="A129" s="227"/>
      <c r="B129" s="239"/>
      <c r="C129" s="239"/>
      <c r="D129" s="239"/>
      <c r="E129" s="239"/>
      <c r="F129" s="239"/>
      <c r="G129" s="239"/>
      <c r="H129" s="239"/>
      <c r="I129" s="240"/>
    </row>
    <row r="130" ht="15.75" customHeight="1" spans="1:9">
      <c r="A130" s="189" t="s">
        <v>181</v>
      </c>
      <c r="B130" s="189"/>
      <c r="C130" s="189"/>
      <c r="D130" s="189"/>
      <c r="E130" s="189"/>
      <c r="F130" s="189"/>
      <c r="G130" s="189"/>
      <c r="H130" s="189"/>
      <c r="I130" s="189"/>
    </row>
    <row r="131" ht="15.75" customHeight="1" spans="1:9">
      <c r="A131" s="189" t="s">
        <v>182</v>
      </c>
      <c r="B131" s="189"/>
      <c r="C131" s="189"/>
      <c r="D131" s="189"/>
      <c r="E131" s="189"/>
      <c r="F131" s="189"/>
      <c r="G131" s="189"/>
      <c r="H131" s="189"/>
      <c r="I131" s="189" t="s">
        <v>74</v>
      </c>
    </row>
    <row r="132" ht="15.75" customHeight="1" spans="1:9">
      <c r="A132" s="188" t="s">
        <v>48</v>
      </c>
      <c r="B132" s="190" t="str">
        <f>A21</f>
        <v>MÓDULO 1 - COMPOSIÇÃO DA REMUNERAÇÃO</v>
      </c>
      <c r="C132" s="190"/>
      <c r="D132" s="190"/>
      <c r="E132" s="190"/>
      <c r="F132" s="190"/>
      <c r="G132" s="190"/>
      <c r="H132" s="190"/>
      <c r="I132" s="241">
        <f>I29</f>
        <v>1775.96</v>
      </c>
    </row>
    <row r="133" ht="15.75" customHeight="1" spans="1:9">
      <c r="A133" s="188" t="s">
        <v>50</v>
      </c>
      <c r="B133" s="190" t="str">
        <f>A31</f>
        <v>MÓDULO 2 – ENCARGOS E BENEFÍCIOS ANUAIS, MENSAIS E DIÁRIOS</v>
      </c>
      <c r="C133" s="190"/>
      <c r="D133" s="190"/>
      <c r="E133" s="190"/>
      <c r="F133" s="190"/>
      <c r="G133" s="190"/>
      <c r="H133" s="190"/>
      <c r="I133" s="241">
        <f>I62</f>
        <v>1817.18</v>
      </c>
    </row>
    <row r="134" ht="15.75" customHeight="1" spans="1:9">
      <c r="A134" s="188" t="s">
        <v>53</v>
      </c>
      <c r="B134" s="190" t="str">
        <f>A66</f>
        <v>MÓDULO 3 – PROVISÃO PARA RESCISÃO</v>
      </c>
      <c r="C134" s="190"/>
      <c r="D134" s="190"/>
      <c r="E134" s="190"/>
      <c r="F134" s="190"/>
      <c r="G134" s="190"/>
      <c r="H134" s="190"/>
      <c r="I134" s="241">
        <f>I73</f>
        <v>252.96</v>
      </c>
    </row>
    <row r="135" ht="15.75" customHeight="1" spans="1:9">
      <c r="A135" s="188" t="s">
        <v>56</v>
      </c>
      <c r="B135" s="190" t="str">
        <f>A78</f>
        <v>MÓDULO 4 – CUSTO DE REPOSIÇÃO DO PROFISSIONAL AUSENTE</v>
      </c>
      <c r="C135" s="190"/>
      <c r="D135" s="190"/>
      <c r="E135" s="190"/>
      <c r="F135" s="190"/>
      <c r="G135" s="190"/>
      <c r="H135" s="190"/>
      <c r="I135" s="241">
        <f>I96</f>
        <v>73.84</v>
      </c>
    </row>
    <row r="136" ht="15.75" customHeight="1" spans="1:9">
      <c r="A136" s="188" t="s">
        <v>79</v>
      </c>
      <c r="B136" s="190" t="str">
        <f>A98</f>
        <v>MÓDULO 5 – INSUMOS DIVERSOS</v>
      </c>
      <c r="C136" s="190"/>
      <c r="D136" s="190"/>
      <c r="E136" s="190"/>
      <c r="F136" s="190"/>
      <c r="G136" s="190"/>
      <c r="H136" s="190"/>
      <c r="I136" s="241">
        <f>I104</f>
        <v>87.1399019607843</v>
      </c>
    </row>
    <row r="137" ht="15.75" customHeight="1" spans="1:9">
      <c r="A137" s="189" t="s">
        <v>183</v>
      </c>
      <c r="B137" s="189"/>
      <c r="C137" s="189"/>
      <c r="D137" s="189"/>
      <c r="E137" s="189"/>
      <c r="F137" s="189"/>
      <c r="G137" s="189"/>
      <c r="H137" s="189"/>
      <c r="I137" s="211">
        <f>SUM(I132:I136)</f>
        <v>4007.07990196078</v>
      </c>
    </row>
    <row r="138" ht="15.75" customHeight="1" spans="1:9">
      <c r="A138" s="188" t="s">
        <v>81</v>
      </c>
      <c r="B138" s="190" t="str">
        <f>A111</f>
        <v>MÓDULO 6 – CUSTOS INDIRETOS, TRIBUTOS E LUCRO</v>
      </c>
      <c r="C138" s="190"/>
      <c r="D138" s="190"/>
      <c r="E138" s="190"/>
      <c r="F138" s="190"/>
      <c r="G138" s="190"/>
      <c r="H138" s="190"/>
      <c r="I138" s="241">
        <f>I119</f>
        <v>1390.2</v>
      </c>
    </row>
    <row r="139" ht="15.75" customHeight="1" spans="1:9">
      <c r="A139" s="189" t="s">
        <v>184</v>
      </c>
      <c r="B139" s="189"/>
      <c r="C139" s="189"/>
      <c r="D139" s="189"/>
      <c r="E139" s="189"/>
      <c r="F139" s="189"/>
      <c r="G139" s="189"/>
      <c r="H139" s="189"/>
      <c r="I139" s="211">
        <f>SUM(I137:I138)</f>
        <v>5397.27990196078</v>
      </c>
    </row>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144">
    <mergeCell ref="A1:I1"/>
    <mergeCell ref="A2:I2"/>
    <mergeCell ref="A3:G3"/>
    <mergeCell ref="H3:I3"/>
    <mergeCell ref="A4:I4"/>
    <mergeCell ref="A5:I5"/>
    <mergeCell ref="B6:H6"/>
    <mergeCell ref="B7:H7"/>
    <mergeCell ref="B8:H8"/>
    <mergeCell ref="B9:H9"/>
    <mergeCell ref="A10:I10"/>
    <mergeCell ref="A11:I11"/>
    <mergeCell ref="A12:B12"/>
    <mergeCell ref="C12:D12"/>
    <mergeCell ref="E12:I12"/>
    <mergeCell ref="A13:B13"/>
    <mergeCell ref="C13:D13"/>
    <mergeCell ref="E13:I13"/>
    <mergeCell ref="A14:I14"/>
    <mergeCell ref="B15:H15"/>
    <mergeCell ref="B16:H16"/>
    <mergeCell ref="B17:H17"/>
    <mergeCell ref="B18:H18"/>
    <mergeCell ref="B19:H19"/>
    <mergeCell ref="A20:I20"/>
    <mergeCell ref="A21:I21"/>
    <mergeCell ref="B22:G22"/>
    <mergeCell ref="B23:G23"/>
    <mergeCell ref="B24:G24"/>
    <mergeCell ref="B25:G25"/>
    <mergeCell ref="B26:G26"/>
    <mergeCell ref="B27:G27"/>
    <mergeCell ref="B28:G28"/>
    <mergeCell ref="A29:H29"/>
    <mergeCell ref="A30:I30"/>
    <mergeCell ref="A31:I31"/>
    <mergeCell ref="A32:G32"/>
    <mergeCell ref="B33:G33"/>
    <mergeCell ref="B34:G34"/>
    <mergeCell ref="A35:G35"/>
    <mergeCell ref="G36:H36"/>
    <mergeCell ref="G37:H37"/>
    <mergeCell ref="G38:H38"/>
    <mergeCell ref="A39:G39"/>
    <mergeCell ref="B40:G40"/>
    <mergeCell ref="B41:G41"/>
    <mergeCell ref="B42:G42"/>
    <mergeCell ref="B43:G43"/>
    <mergeCell ref="B44:G44"/>
    <mergeCell ref="B45:G45"/>
    <mergeCell ref="B46:G46"/>
    <mergeCell ref="B47:G47"/>
    <mergeCell ref="A48:G48"/>
    <mergeCell ref="A49:I49"/>
    <mergeCell ref="A50:G50"/>
    <mergeCell ref="B51:G51"/>
    <mergeCell ref="B52:G52"/>
    <mergeCell ref="B53:G53"/>
    <mergeCell ref="B54:G54"/>
    <mergeCell ref="A55:H55"/>
    <mergeCell ref="A56:I56"/>
    <mergeCell ref="A57:I57"/>
    <mergeCell ref="A58:H58"/>
    <mergeCell ref="B59:H59"/>
    <mergeCell ref="B60:H60"/>
    <mergeCell ref="B61:H61"/>
    <mergeCell ref="A62:H62"/>
    <mergeCell ref="G63:H63"/>
    <mergeCell ref="G64:H64"/>
    <mergeCell ref="G65:H65"/>
    <mergeCell ref="A66:I66"/>
    <mergeCell ref="B67:G67"/>
    <mergeCell ref="B68:G68"/>
    <mergeCell ref="B69:G69"/>
    <mergeCell ref="B70:G70"/>
    <mergeCell ref="B71:G71"/>
    <mergeCell ref="B72:G72"/>
    <mergeCell ref="A73:G73"/>
    <mergeCell ref="G74:H74"/>
    <mergeCell ref="G75:H75"/>
    <mergeCell ref="G76:H76"/>
    <mergeCell ref="G77:H77"/>
    <mergeCell ref="A78:I78"/>
    <mergeCell ref="A79:G79"/>
    <mergeCell ref="B80:G80"/>
    <mergeCell ref="B81:G81"/>
    <mergeCell ref="B82:G82"/>
    <mergeCell ref="B83:G83"/>
    <mergeCell ref="B84:G84"/>
    <mergeCell ref="B85:G85"/>
    <mergeCell ref="A86:G86"/>
    <mergeCell ref="A87:I87"/>
    <mergeCell ref="A88:G88"/>
    <mergeCell ref="B89:G89"/>
    <mergeCell ref="A90:G90"/>
    <mergeCell ref="A91:I91"/>
    <mergeCell ref="A92:I92"/>
    <mergeCell ref="A93:H93"/>
    <mergeCell ref="B94:H94"/>
    <mergeCell ref="B95:H95"/>
    <mergeCell ref="A96:H96"/>
    <mergeCell ref="A97:I97"/>
    <mergeCell ref="A98:I98"/>
    <mergeCell ref="B99:G99"/>
    <mergeCell ref="B100:G100"/>
    <mergeCell ref="B101:G101"/>
    <mergeCell ref="B102:G102"/>
    <mergeCell ref="B103:G103"/>
    <mergeCell ref="A104:G104"/>
    <mergeCell ref="G105:H105"/>
    <mergeCell ref="G106:H106"/>
    <mergeCell ref="G107:H107"/>
    <mergeCell ref="G108:H108"/>
    <mergeCell ref="G109:H109"/>
    <mergeCell ref="G110:H110"/>
    <mergeCell ref="A111:I111"/>
    <mergeCell ref="B112:G112"/>
    <mergeCell ref="B113:G113"/>
    <mergeCell ref="B114:G114"/>
    <mergeCell ref="B115:G115"/>
    <mergeCell ref="B116:G116"/>
    <mergeCell ref="B117:G117"/>
    <mergeCell ref="B118:G118"/>
    <mergeCell ref="A119:G119"/>
    <mergeCell ref="B120:I120"/>
    <mergeCell ref="B121:G121"/>
    <mergeCell ref="B122:G122"/>
    <mergeCell ref="B124:G124"/>
    <mergeCell ref="B126:G126"/>
    <mergeCell ref="B128:G128"/>
    <mergeCell ref="A130:I130"/>
    <mergeCell ref="A131:H131"/>
    <mergeCell ref="B132:H132"/>
    <mergeCell ref="B133:H133"/>
    <mergeCell ref="B134:H134"/>
    <mergeCell ref="B135:H135"/>
    <mergeCell ref="B136:H136"/>
    <mergeCell ref="A137:H137"/>
    <mergeCell ref="B138:H138"/>
    <mergeCell ref="A139:H139"/>
    <mergeCell ref="A36:F38"/>
    <mergeCell ref="A63:F65"/>
    <mergeCell ref="A74:F77"/>
    <mergeCell ref="A105:F110"/>
  </mergeCells>
  <pageMargins left="0.315277777777778" right="0.315277777777778" top="0.315277777777778" bottom="0.315277777777778" header="0.511811023622047" footer="0.511811023622047"/>
  <pageSetup paperSize="9" scale="72" fitToHeight="0" orientation="portrait" horizontalDpi="300" verticalDpi="300"/>
  <headerFooter/>
  <rowBreaks count="1" manualBreakCount="1">
    <brk id="72" max="8"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997"/>
  <sheetViews>
    <sheetView view="pageBreakPreview" zoomScale="60" zoomScaleNormal="80" workbookViewId="0">
      <selection activeCell="R24" sqref="R24"/>
    </sheetView>
  </sheetViews>
  <sheetFormatPr defaultColWidth="8.71428571428571" defaultRowHeight="14.25" customHeight="1"/>
  <cols>
    <col min="1" max="1" width="7.42857142857143" customWidth="1"/>
    <col min="2" max="2" width="12.4285714285714" customWidth="1"/>
    <col min="3" max="3" width="15" customWidth="1"/>
    <col min="4" max="4" width="15.2857142857143" customWidth="1"/>
    <col min="5" max="5" width="13.4285714285714" customWidth="1"/>
    <col min="6" max="6" width="13.5714285714286" customWidth="1"/>
    <col min="7" max="7" width="11.8571428571429" customWidth="1"/>
    <col min="8" max="8" width="12.8571428571429" customWidth="1"/>
    <col min="9" max="9" width="33.7142857142857" customWidth="1"/>
    <col min="10" max="10" width="7.14285714285714" customWidth="1"/>
    <col min="11" max="11" width="10.5714285714286" customWidth="1"/>
    <col min="12" max="12" width="12.8571428571429" customWidth="1"/>
    <col min="13" max="13" width="7.14285714285714" customWidth="1"/>
    <col min="14" max="14" width="10.5714285714286" customWidth="1"/>
    <col min="15" max="1025" width="14.4285714285714" customWidth="1"/>
  </cols>
  <sheetData>
    <row r="1" spans="1:9">
      <c r="A1" s="187" t="s">
        <v>189</v>
      </c>
      <c r="B1" s="187"/>
      <c r="C1" s="187"/>
      <c r="D1" s="187"/>
      <c r="E1" s="187"/>
      <c r="F1" s="187"/>
      <c r="G1" s="187"/>
      <c r="H1" s="187"/>
      <c r="I1" s="187"/>
    </row>
    <row r="2" spans="1:9">
      <c r="A2" s="187"/>
      <c r="B2" s="187"/>
      <c r="C2" s="187"/>
      <c r="D2" s="187"/>
      <c r="E2" s="187"/>
      <c r="F2" s="187"/>
      <c r="G2" s="187"/>
      <c r="H2" s="187"/>
      <c r="I2" s="187"/>
    </row>
    <row r="3" spans="1:9">
      <c r="A3" s="187" t="s">
        <v>45</v>
      </c>
      <c r="B3" s="187"/>
      <c r="C3" s="187"/>
      <c r="D3" s="187"/>
      <c r="E3" s="187"/>
      <c r="F3" s="187"/>
      <c r="G3" s="187"/>
      <c r="H3" s="188" t="s">
        <v>46</v>
      </c>
      <c r="I3" s="188"/>
    </row>
    <row r="4" spans="1:9">
      <c r="A4" s="187"/>
      <c r="B4" s="187"/>
      <c r="C4" s="187"/>
      <c r="D4" s="187"/>
      <c r="E4" s="187"/>
      <c r="F4" s="187"/>
      <c r="G4" s="187"/>
      <c r="H4" s="187"/>
      <c r="I4" s="187"/>
    </row>
    <row r="5" spans="1:9">
      <c r="A5" s="189" t="s">
        <v>47</v>
      </c>
      <c r="B5" s="189"/>
      <c r="C5" s="189"/>
      <c r="D5" s="189"/>
      <c r="E5" s="189"/>
      <c r="F5" s="189"/>
      <c r="G5" s="189"/>
      <c r="H5" s="189"/>
      <c r="I5" s="189"/>
    </row>
    <row r="6" spans="1:9">
      <c r="A6" s="188" t="s">
        <v>48</v>
      </c>
      <c r="B6" s="190" t="s">
        <v>49</v>
      </c>
      <c r="C6" s="190"/>
      <c r="D6" s="190"/>
      <c r="E6" s="190"/>
      <c r="F6" s="190"/>
      <c r="G6" s="190"/>
      <c r="H6" s="190"/>
      <c r="I6" s="207"/>
    </row>
    <row r="7" spans="1:9">
      <c r="A7" s="188" t="s">
        <v>50</v>
      </c>
      <c r="B7" s="190" t="s">
        <v>51</v>
      </c>
      <c r="C7" s="190"/>
      <c r="D7" s="190"/>
      <c r="E7" s="190"/>
      <c r="F7" s="190"/>
      <c r="G7" s="190"/>
      <c r="H7" s="190"/>
      <c r="I7" s="188" t="s">
        <v>52</v>
      </c>
    </row>
    <row r="8" spans="1:9">
      <c r="A8" s="188" t="s">
        <v>53</v>
      </c>
      <c r="B8" s="190" t="s">
        <v>54</v>
      </c>
      <c r="C8" s="190"/>
      <c r="D8" s="190"/>
      <c r="E8" s="190"/>
      <c r="F8" s="190"/>
      <c r="G8" s="190"/>
      <c r="H8" s="190"/>
      <c r="I8" s="188" t="s">
        <v>55</v>
      </c>
    </row>
    <row r="9" spans="1:9">
      <c r="A9" s="188" t="s">
        <v>56</v>
      </c>
      <c r="B9" s="190" t="s">
        <v>57</v>
      </c>
      <c r="C9" s="190"/>
      <c r="D9" s="190"/>
      <c r="E9" s="190"/>
      <c r="F9" s="190"/>
      <c r="G9" s="190"/>
      <c r="H9" s="190"/>
      <c r="I9" s="188">
        <v>24</v>
      </c>
    </row>
    <row r="10" spans="1:9">
      <c r="A10" s="191"/>
      <c r="B10" s="191"/>
      <c r="C10" s="191"/>
      <c r="D10" s="191"/>
      <c r="E10" s="191"/>
      <c r="F10" s="191"/>
      <c r="G10" s="191"/>
      <c r="H10" s="191"/>
      <c r="I10" s="191"/>
    </row>
    <row r="11" spans="1:9">
      <c r="A11" s="189" t="s">
        <v>58</v>
      </c>
      <c r="B11" s="189"/>
      <c r="C11" s="189"/>
      <c r="D11" s="189"/>
      <c r="E11" s="189"/>
      <c r="F11" s="189"/>
      <c r="G11" s="189"/>
      <c r="H11" s="189"/>
      <c r="I11" s="189"/>
    </row>
    <row r="12" ht="12.75" customHeight="1" spans="1:9">
      <c r="A12" s="188" t="s">
        <v>59</v>
      </c>
      <c r="B12" s="188"/>
      <c r="C12" s="188" t="s">
        <v>60</v>
      </c>
      <c r="D12" s="188"/>
      <c r="E12" s="188" t="s">
        <v>61</v>
      </c>
      <c r="F12" s="188"/>
      <c r="G12" s="188"/>
      <c r="H12" s="188"/>
      <c r="I12" s="188"/>
    </row>
    <row r="13" ht="26.25" customHeight="1" spans="1:9">
      <c r="A13" s="192" t="s">
        <v>62</v>
      </c>
      <c r="B13" s="192"/>
      <c r="C13" s="193" t="s">
        <v>14</v>
      </c>
      <c r="D13" s="193"/>
      <c r="E13" s="194">
        <v>2</v>
      </c>
      <c r="F13" s="194"/>
      <c r="G13" s="194"/>
      <c r="H13" s="194"/>
      <c r="I13" s="194"/>
    </row>
    <row r="14" spans="1:9">
      <c r="A14" s="189" t="s">
        <v>63</v>
      </c>
      <c r="B14" s="189"/>
      <c r="C14" s="189"/>
      <c r="D14" s="189"/>
      <c r="E14" s="189"/>
      <c r="F14" s="189"/>
      <c r="G14" s="189"/>
      <c r="H14" s="189"/>
      <c r="I14" s="189"/>
    </row>
    <row r="15" spans="1:10">
      <c r="A15" s="188">
        <v>1</v>
      </c>
      <c r="B15" s="190" t="s">
        <v>64</v>
      </c>
      <c r="C15" s="190"/>
      <c r="D15" s="190"/>
      <c r="E15" s="190"/>
      <c r="F15" s="190"/>
      <c r="G15" s="190"/>
      <c r="H15" s="190"/>
      <c r="I15" s="194" t="s">
        <v>21</v>
      </c>
      <c r="J15" s="208"/>
    </row>
    <row r="16" spans="1:9">
      <c r="A16" s="188">
        <v>2</v>
      </c>
      <c r="B16" s="190" t="s">
        <v>65</v>
      </c>
      <c r="C16" s="190"/>
      <c r="D16" s="190"/>
      <c r="E16" s="190"/>
      <c r="F16" s="190"/>
      <c r="G16" s="190"/>
      <c r="H16" s="190"/>
      <c r="I16" s="192" t="s">
        <v>22</v>
      </c>
    </row>
    <row r="17" spans="1:9">
      <c r="A17" s="188">
        <v>3</v>
      </c>
      <c r="B17" s="190" t="s">
        <v>66</v>
      </c>
      <c r="C17" s="190"/>
      <c r="D17" s="190"/>
      <c r="E17" s="190"/>
      <c r="F17" s="190"/>
      <c r="G17" s="190"/>
      <c r="H17" s="190"/>
      <c r="I17" s="209">
        <v>1878.06</v>
      </c>
    </row>
    <row r="18" ht="38.25" spans="1:9">
      <c r="A18" s="194">
        <v>4</v>
      </c>
      <c r="B18" s="195" t="s">
        <v>67</v>
      </c>
      <c r="C18" s="195"/>
      <c r="D18" s="195"/>
      <c r="E18" s="195"/>
      <c r="F18" s="195"/>
      <c r="G18" s="195"/>
      <c r="H18" s="195"/>
      <c r="I18" s="192" t="s">
        <v>68</v>
      </c>
    </row>
    <row r="19" spans="1:9">
      <c r="A19" s="188">
        <v>5</v>
      </c>
      <c r="B19" s="190" t="s">
        <v>69</v>
      </c>
      <c r="C19" s="190"/>
      <c r="D19" s="190"/>
      <c r="E19" s="190"/>
      <c r="F19" s="190"/>
      <c r="G19" s="190"/>
      <c r="H19" s="190"/>
      <c r="I19" s="207" t="s">
        <v>70</v>
      </c>
    </row>
    <row r="20" spans="1:9">
      <c r="A20" s="196"/>
      <c r="B20" s="196"/>
      <c r="C20" s="196"/>
      <c r="D20" s="196"/>
      <c r="E20" s="196"/>
      <c r="F20" s="196"/>
      <c r="G20" s="196"/>
      <c r="H20" s="196"/>
      <c r="I20" s="196"/>
    </row>
    <row r="21" ht="15.75" customHeight="1" spans="1:9">
      <c r="A21" s="189" t="s">
        <v>71</v>
      </c>
      <c r="B21" s="189"/>
      <c r="C21" s="189"/>
      <c r="D21" s="189"/>
      <c r="E21" s="189"/>
      <c r="F21" s="189"/>
      <c r="G21" s="189"/>
      <c r="H21" s="189"/>
      <c r="I21" s="189"/>
    </row>
    <row r="22" ht="15.75" customHeight="1" spans="1:9">
      <c r="A22" s="197">
        <v>1</v>
      </c>
      <c r="B22" s="189" t="s">
        <v>72</v>
      </c>
      <c r="C22" s="189"/>
      <c r="D22" s="189"/>
      <c r="E22" s="189"/>
      <c r="F22" s="189"/>
      <c r="G22" s="189"/>
      <c r="H22" s="189" t="s">
        <v>73</v>
      </c>
      <c r="I22" s="189" t="s">
        <v>74</v>
      </c>
    </row>
    <row r="23" ht="15.75" customHeight="1" spans="1:9">
      <c r="A23" s="187" t="s">
        <v>48</v>
      </c>
      <c r="B23" s="190" t="s">
        <v>75</v>
      </c>
      <c r="C23" s="190"/>
      <c r="D23" s="190"/>
      <c r="E23" s="190"/>
      <c r="F23" s="190"/>
      <c r="G23" s="190"/>
      <c r="H23" s="196"/>
      <c r="I23" s="210">
        <f>I17</f>
        <v>1878.06</v>
      </c>
    </row>
    <row r="24" ht="15.75" customHeight="1" spans="1:9">
      <c r="A24" s="187" t="s">
        <v>50</v>
      </c>
      <c r="B24" s="190" t="s">
        <v>76</v>
      </c>
      <c r="C24" s="190"/>
      <c r="D24" s="190"/>
      <c r="E24" s="190"/>
      <c r="F24" s="190"/>
      <c r="G24" s="190"/>
      <c r="H24" s="198"/>
      <c r="I24" s="210">
        <f>(I23*H24)</f>
        <v>0</v>
      </c>
    </row>
    <row r="25" ht="15.75" customHeight="1" spans="1:9">
      <c r="A25" s="187" t="s">
        <v>53</v>
      </c>
      <c r="B25" s="190" t="s">
        <v>77</v>
      </c>
      <c r="C25" s="190"/>
      <c r="D25" s="190"/>
      <c r="E25" s="190"/>
      <c r="F25" s="190"/>
      <c r="G25" s="190"/>
      <c r="H25" s="198"/>
      <c r="I25" s="210">
        <v>0</v>
      </c>
    </row>
    <row r="26" ht="15.75" customHeight="1" spans="1:9">
      <c r="A26" s="187" t="s">
        <v>56</v>
      </c>
      <c r="B26" s="190" t="s">
        <v>78</v>
      </c>
      <c r="C26" s="190"/>
      <c r="D26" s="190"/>
      <c r="E26" s="190"/>
      <c r="F26" s="190"/>
      <c r="G26" s="190"/>
      <c r="H26" s="198"/>
      <c r="I26" s="210">
        <v>0</v>
      </c>
    </row>
    <row r="27" ht="15.75" customHeight="1" spans="1:9">
      <c r="A27" s="187" t="s">
        <v>79</v>
      </c>
      <c r="B27" s="190" t="s">
        <v>80</v>
      </c>
      <c r="C27" s="190"/>
      <c r="D27" s="190"/>
      <c r="E27" s="190"/>
      <c r="F27" s="190"/>
      <c r="G27" s="190"/>
      <c r="H27" s="198"/>
      <c r="I27" s="210">
        <v>0</v>
      </c>
    </row>
    <row r="28" ht="15.75" customHeight="1" spans="1:9">
      <c r="A28" s="187" t="s">
        <v>81</v>
      </c>
      <c r="B28" s="190" t="s">
        <v>82</v>
      </c>
      <c r="C28" s="190"/>
      <c r="D28" s="190"/>
      <c r="E28" s="190"/>
      <c r="F28" s="190"/>
      <c r="G28" s="190"/>
      <c r="H28" s="198"/>
      <c r="I28" s="210">
        <v>0</v>
      </c>
    </row>
    <row r="29" ht="15.75" customHeight="1" spans="1:9">
      <c r="A29" s="189" t="s">
        <v>83</v>
      </c>
      <c r="B29" s="189"/>
      <c r="C29" s="189"/>
      <c r="D29" s="189"/>
      <c r="E29" s="189"/>
      <c r="F29" s="189"/>
      <c r="G29" s="189"/>
      <c r="H29" s="189"/>
      <c r="I29" s="211">
        <f>SUM(I23:I28)</f>
        <v>1878.06</v>
      </c>
    </row>
    <row r="30" ht="15.75" customHeight="1" spans="1:9">
      <c r="A30" s="199"/>
      <c r="B30" s="199"/>
      <c r="C30" s="199"/>
      <c r="D30" s="199"/>
      <c r="E30" s="199"/>
      <c r="F30" s="199"/>
      <c r="G30" s="199"/>
      <c r="H30" s="199"/>
      <c r="I30" s="199"/>
    </row>
    <row r="31" ht="15.75" customHeight="1" spans="1:9">
      <c r="A31" s="189" t="s">
        <v>84</v>
      </c>
      <c r="B31" s="189"/>
      <c r="C31" s="189"/>
      <c r="D31" s="189"/>
      <c r="E31" s="189"/>
      <c r="F31" s="189"/>
      <c r="G31" s="189"/>
      <c r="H31" s="189"/>
      <c r="I31" s="189"/>
    </row>
    <row r="32" ht="15.75" customHeight="1" spans="1:9">
      <c r="A32" s="189" t="s">
        <v>85</v>
      </c>
      <c r="B32" s="189"/>
      <c r="C32" s="189"/>
      <c r="D32" s="189"/>
      <c r="E32" s="189"/>
      <c r="F32" s="189"/>
      <c r="G32" s="189"/>
      <c r="H32" s="189" t="s">
        <v>73</v>
      </c>
      <c r="I32" s="189" t="s">
        <v>74</v>
      </c>
    </row>
    <row r="33" ht="15.75" customHeight="1" spans="1:9">
      <c r="A33" s="187" t="s">
        <v>48</v>
      </c>
      <c r="B33" s="190" t="s">
        <v>86</v>
      </c>
      <c r="C33" s="190"/>
      <c r="D33" s="190"/>
      <c r="E33" s="190"/>
      <c r="F33" s="190"/>
      <c r="G33" s="190"/>
      <c r="H33" s="198">
        <f>ROUND(1/12,4)</f>
        <v>0.0833</v>
      </c>
      <c r="I33" s="212">
        <f>ROUND(I29*H33,2)</f>
        <v>156.44</v>
      </c>
    </row>
    <row r="34" ht="15.75" customHeight="1" spans="1:9">
      <c r="A34" s="187" t="s">
        <v>50</v>
      </c>
      <c r="B34" s="190" t="s">
        <v>87</v>
      </c>
      <c r="C34" s="190"/>
      <c r="D34" s="190"/>
      <c r="E34" s="190"/>
      <c r="F34" s="190"/>
      <c r="G34" s="190"/>
      <c r="H34" s="198">
        <v>0.121</v>
      </c>
      <c r="I34" s="212">
        <f>ROUND(I29*H34,2)</f>
        <v>227.25</v>
      </c>
    </row>
    <row r="35" ht="15.75" customHeight="1" spans="1:9">
      <c r="A35" s="189" t="s">
        <v>88</v>
      </c>
      <c r="B35" s="189"/>
      <c r="C35" s="189"/>
      <c r="D35" s="189"/>
      <c r="E35" s="189"/>
      <c r="F35" s="189"/>
      <c r="G35" s="189"/>
      <c r="H35" s="200">
        <f>SUM(H33:H34)</f>
        <v>0.2043</v>
      </c>
      <c r="I35" s="211">
        <f>SUM(I33:I34)</f>
        <v>383.69</v>
      </c>
    </row>
    <row r="36" ht="15.75" customHeight="1" spans="1:9">
      <c r="A36" s="201" t="s">
        <v>89</v>
      </c>
      <c r="B36" s="201"/>
      <c r="C36" s="201"/>
      <c r="D36" s="201"/>
      <c r="E36" s="201"/>
      <c r="F36" s="201"/>
      <c r="G36" s="202" t="s">
        <v>90</v>
      </c>
      <c r="H36" s="202"/>
      <c r="I36" s="213">
        <f>I29</f>
        <v>1878.06</v>
      </c>
    </row>
    <row r="37" ht="15.75" customHeight="1" spans="1:9">
      <c r="A37" s="201"/>
      <c r="B37" s="201"/>
      <c r="C37" s="201"/>
      <c r="D37" s="201"/>
      <c r="E37" s="201"/>
      <c r="F37" s="201"/>
      <c r="G37" s="202" t="s">
        <v>91</v>
      </c>
      <c r="H37" s="202"/>
      <c r="I37" s="213">
        <f>I35</f>
        <v>383.69</v>
      </c>
    </row>
    <row r="38" ht="15.75" customHeight="1" spans="1:9">
      <c r="A38" s="201"/>
      <c r="B38" s="201"/>
      <c r="C38" s="201"/>
      <c r="D38" s="201"/>
      <c r="E38" s="201"/>
      <c r="F38" s="201"/>
      <c r="G38" s="203" t="s">
        <v>92</v>
      </c>
      <c r="H38" s="203"/>
      <c r="I38" s="214">
        <f>SUM(I36:I37)</f>
        <v>2261.75</v>
      </c>
    </row>
    <row r="39" ht="15.75" customHeight="1" spans="1:9">
      <c r="A39" s="189" t="s">
        <v>93</v>
      </c>
      <c r="B39" s="189"/>
      <c r="C39" s="189"/>
      <c r="D39" s="189"/>
      <c r="E39" s="189"/>
      <c r="F39" s="189"/>
      <c r="G39" s="189"/>
      <c r="H39" s="189" t="s">
        <v>73</v>
      </c>
      <c r="I39" s="189" t="s">
        <v>74</v>
      </c>
    </row>
    <row r="40" ht="15.75" customHeight="1" spans="1:9">
      <c r="A40" s="187" t="s">
        <v>48</v>
      </c>
      <c r="B40" s="190" t="s">
        <v>94</v>
      </c>
      <c r="C40" s="190"/>
      <c r="D40" s="190"/>
      <c r="E40" s="190"/>
      <c r="F40" s="190"/>
      <c r="G40" s="190"/>
      <c r="H40" s="198">
        <v>0.2</v>
      </c>
      <c r="I40" s="212">
        <f t="shared" ref="I40:I47" si="0">ROUND($I$38*H40,2)</f>
        <v>452.35</v>
      </c>
    </row>
    <row r="41" ht="15.75" customHeight="1" spans="1:9">
      <c r="A41" s="187" t="s">
        <v>50</v>
      </c>
      <c r="B41" s="190" t="s">
        <v>95</v>
      </c>
      <c r="C41" s="190"/>
      <c r="D41" s="190"/>
      <c r="E41" s="190"/>
      <c r="F41" s="190"/>
      <c r="G41" s="190"/>
      <c r="H41" s="198">
        <v>0.025</v>
      </c>
      <c r="I41" s="212">
        <f t="shared" si="0"/>
        <v>56.54</v>
      </c>
    </row>
    <row r="42" ht="15.75" customHeight="1" spans="1:9">
      <c r="A42" s="187" t="s">
        <v>53</v>
      </c>
      <c r="B42" s="190" t="s">
        <v>96</v>
      </c>
      <c r="C42" s="190"/>
      <c r="D42" s="190"/>
      <c r="E42" s="190"/>
      <c r="F42" s="190"/>
      <c r="G42" s="190"/>
      <c r="H42" s="198">
        <v>0.06</v>
      </c>
      <c r="I42" s="212">
        <f t="shared" si="0"/>
        <v>135.71</v>
      </c>
    </row>
    <row r="43" ht="15.75" customHeight="1" spans="1:9">
      <c r="A43" s="187" t="s">
        <v>56</v>
      </c>
      <c r="B43" s="190" t="s">
        <v>97</v>
      </c>
      <c r="C43" s="190"/>
      <c r="D43" s="190"/>
      <c r="E43" s="190"/>
      <c r="F43" s="190"/>
      <c r="G43" s="190"/>
      <c r="H43" s="198">
        <v>0.015</v>
      </c>
      <c r="I43" s="212">
        <f t="shared" si="0"/>
        <v>33.93</v>
      </c>
    </row>
    <row r="44" ht="15.75" customHeight="1" spans="1:9">
      <c r="A44" s="187" t="s">
        <v>79</v>
      </c>
      <c r="B44" s="190" t="s">
        <v>98</v>
      </c>
      <c r="C44" s="190"/>
      <c r="D44" s="190"/>
      <c r="E44" s="190"/>
      <c r="F44" s="190"/>
      <c r="G44" s="190"/>
      <c r="H44" s="198">
        <v>0.01</v>
      </c>
      <c r="I44" s="212">
        <f t="shared" si="0"/>
        <v>22.62</v>
      </c>
    </row>
    <row r="45" ht="15.75" customHeight="1" spans="1:9">
      <c r="A45" s="187" t="s">
        <v>81</v>
      </c>
      <c r="B45" s="190" t="s">
        <v>99</v>
      </c>
      <c r="C45" s="190"/>
      <c r="D45" s="190"/>
      <c r="E45" s="190"/>
      <c r="F45" s="190"/>
      <c r="G45" s="190"/>
      <c r="H45" s="198">
        <v>0.006</v>
      </c>
      <c r="I45" s="212">
        <f t="shared" si="0"/>
        <v>13.57</v>
      </c>
    </row>
    <row r="46" ht="15.75" customHeight="1" spans="1:9">
      <c r="A46" s="187" t="s">
        <v>100</v>
      </c>
      <c r="B46" s="190" t="s">
        <v>101</v>
      </c>
      <c r="C46" s="190"/>
      <c r="D46" s="190"/>
      <c r="E46" s="190"/>
      <c r="F46" s="190"/>
      <c r="G46" s="190"/>
      <c r="H46" s="198">
        <v>0.002</v>
      </c>
      <c r="I46" s="212">
        <f t="shared" si="0"/>
        <v>4.52</v>
      </c>
    </row>
    <row r="47" ht="15.75" customHeight="1" spans="1:9">
      <c r="A47" s="187" t="s">
        <v>102</v>
      </c>
      <c r="B47" s="190" t="s">
        <v>103</v>
      </c>
      <c r="C47" s="190"/>
      <c r="D47" s="190"/>
      <c r="E47" s="190"/>
      <c r="F47" s="190"/>
      <c r="G47" s="190"/>
      <c r="H47" s="198">
        <v>0.08</v>
      </c>
      <c r="I47" s="212">
        <f t="shared" si="0"/>
        <v>180.94</v>
      </c>
    </row>
    <row r="48" ht="15.75" customHeight="1" spans="1:9">
      <c r="A48" s="189" t="s">
        <v>104</v>
      </c>
      <c r="B48" s="189"/>
      <c r="C48" s="189"/>
      <c r="D48" s="189"/>
      <c r="E48" s="189"/>
      <c r="F48" s="189"/>
      <c r="G48" s="189"/>
      <c r="H48" s="200">
        <f>SUM(H40:H47)</f>
        <v>0.398</v>
      </c>
      <c r="I48" s="211">
        <f>SUM(I40:I47)</f>
        <v>900.18</v>
      </c>
    </row>
    <row r="49" ht="15.75" customHeight="1" spans="1:9">
      <c r="A49" s="204"/>
      <c r="B49" s="204"/>
      <c r="C49" s="204"/>
      <c r="D49" s="204"/>
      <c r="E49" s="204"/>
      <c r="F49" s="204"/>
      <c r="G49" s="204"/>
      <c r="H49" s="204"/>
      <c r="I49" s="204"/>
    </row>
    <row r="50" ht="15.75" customHeight="1" spans="1:9">
      <c r="A50" s="189" t="s">
        <v>105</v>
      </c>
      <c r="B50" s="189"/>
      <c r="C50" s="189"/>
      <c r="D50" s="189"/>
      <c r="E50" s="189"/>
      <c r="F50" s="189"/>
      <c r="G50" s="189"/>
      <c r="H50" s="245"/>
      <c r="I50" s="246" t="s">
        <v>74</v>
      </c>
    </row>
    <row r="51" ht="15.75" customHeight="1" spans="1:9">
      <c r="A51" s="187" t="s">
        <v>48</v>
      </c>
      <c r="B51" s="196" t="s">
        <v>106</v>
      </c>
      <c r="C51" s="196"/>
      <c r="D51" s="196"/>
      <c r="E51" s="196"/>
      <c r="F51" s="196"/>
      <c r="G51" s="196"/>
      <c r="H51" s="205">
        <v>4</v>
      </c>
      <c r="I51" s="215">
        <f>ROUND((H51*2*22)-0.06*I23,2)</f>
        <v>63.32</v>
      </c>
    </row>
    <row r="52" ht="15.75" customHeight="1" spans="1:9">
      <c r="A52" s="187" t="s">
        <v>50</v>
      </c>
      <c r="B52" s="196" t="s">
        <v>107</v>
      </c>
      <c r="C52" s="196"/>
      <c r="D52" s="196"/>
      <c r="E52" s="196"/>
      <c r="F52" s="196"/>
      <c r="G52" s="196"/>
      <c r="H52" s="188" t="s">
        <v>108</v>
      </c>
      <c r="I52" s="210">
        <v>473.82</v>
      </c>
    </row>
    <row r="53" ht="15.75" customHeight="1" spans="1:9">
      <c r="A53" s="187" t="s">
        <v>53</v>
      </c>
      <c r="B53" s="196" t="s">
        <v>109</v>
      </c>
      <c r="C53" s="196"/>
      <c r="D53" s="196"/>
      <c r="E53" s="196"/>
      <c r="F53" s="196"/>
      <c r="G53" s="196"/>
      <c r="H53" s="188" t="s">
        <v>108</v>
      </c>
      <c r="I53" s="210">
        <v>52.15</v>
      </c>
    </row>
    <row r="54" ht="15.75" customHeight="1" spans="1:9">
      <c r="A54" s="187" t="s">
        <v>56</v>
      </c>
      <c r="B54" s="196" t="s">
        <v>110</v>
      </c>
      <c r="C54" s="196"/>
      <c r="D54" s="196"/>
      <c r="E54" s="196"/>
      <c r="F54" s="196"/>
      <c r="G54" s="196"/>
      <c r="H54" s="188" t="s">
        <v>108</v>
      </c>
      <c r="I54" s="210">
        <f>ROUND((I23*26)*0.002/12,2)</f>
        <v>8.14</v>
      </c>
    </row>
    <row r="55" ht="15.75" customHeight="1" spans="1:9">
      <c r="A55" s="187" t="s">
        <v>111</v>
      </c>
      <c r="B55" s="187"/>
      <c r="C55" s="187"/>
      <c r="D55" s="187"/>
      <c r="E55" s="187"/>
      <c r="F55" s="187"/>
      <c r="G55" s="187"/>
      <c r="H55" s="187"/>
      <c r="I55" s="244">
        <f>SUM(I51:I54)</f>
        <v>597.43</v>
      </c>
    </row>
    <row r="56" ht="15.75" customHeight="1" spans="1:9">
      <c r="A56" s="204"/>
      <c r="B56" s="204"/>
      <c r="C56" s="204"/>
      <c r="D56" s="204"/>
      <c r="E56" s="204"/>
      <c r="F56" s="204"/>
      <c r="G56" s="204"/>
      <c r="H56" s="204"/>
      <c r="I56" s="204"/>
    </row>
    <row r="57" ht="15.75" customHeight="1" spans="1:9">
      <c r="A57" s="189" t="s">
        <v>112</v>
      </c>
      <c r="B57" s="189"/>
      <c r="C57" s="189"/>
      <c r="D57" s="189"/>
      <c r="E57" s="189"/>
      <c r="F57" s="189"/>
      <c r="G57" s="189"/>
      <c r="H57" s="189"/>
      <c r="I57" s="189"/>
    </row>
    <row r="58" ht="15.75" customHeight="1" spans="1:9">
      <c r="A58" s="189" t="s">
        <v>113</v>
      </c>
      <c r="B58" s="189"/>
      <c r="C58" s="189"/>
      <c r="D58" s="189"/>
      <c r="E58" s="189"/>
      <c r="F58" s="189"/>
      <c r="G58" s="189"/>
      <c r="H58" s="189"/>
      <c r="I58" s="189" t="s">
        <v>74</v>
      </c>
    </row>
    <row r="59" ht="15.75" customHeight="1" spans="1:9">
      <c r="A59" s="187" t="s">
        <v>114</v>
      </c>
      <c r="B59" s="190" t="s">
        <v>115</v>
      </c>
      <c r="C59" s="190"/>
      <c r="D59" s="190"/>
      <c r="E59" s="190"/>
      <c r="F59" s="190"/>
      <c r="G59" s="190"/>
      <c r="H59" s="190"/>
      <c r="I59" s="212">
        <f>I35</f>
        <v>383.69</v>
      </c>
    </row>
    <row r="60" ht="15.75" customHeight="1" spans="1:14">
      <c r="A60" s="187" t="s">
        <v>116</v>
      </c>
      <c r="B60" s="190" t="s">
        <v>117</v>
      </c>
      <c r="C60" s="190"/>
      <c r="D60" s="190"/>
      <c r="E60" s="190"/>
      <c r="F60" s="190"/>
      <c r="G60" s="190"/>
      <c r="H60" s="190"/>
      <c r="I60" s="212">
        <f>I48</f>
        <v>900.18</v>
      </c>
      <c r="N60" s="217"/>
    </row>
    <row r="61" ht="15.75" customHeight="1" spans="1:9">
      <c r="A61" s="187" t="s">
        <v>118</v>
      </c>
      <c r="B61" s="190" t="s">
        <v>119</v>
      </c>
      <c r="C61" s="190"/>
      <c r="D61" s="190"/>
      <c r="E61" s="190"/>
      <c r="F61" s="190"/>
      <c r="G61" s="190"/>
      <c r="H61" s="190"/>
      <c r="I61" s="212">
        <f>I55</f>
        <v>597.43</v>
      </c>
    </row>
    <row r="62" ht="15.75" customHeight="1" spans="1:9">
      <c r="A62" s="189" t="s">
        <v>120</v>
      </c>
      <c r="B62" s="189"/>
      <c r="C62" s="189"/>
      <c r="D62" s="189"/>
      <c r="E62" s="189"/>
      <c r="F62" s="189"/>
      <c r="G62" s="189"/>
      <c r="H62" s="189"/>
      <c r="I62" s="211">
        <f>SUM(I59:I61)</f>
        <v>1881.3</v>
      </c>
    </row>
    <row r="63" ht="15.75" customHeight="1" spans="1:9">
      <c r="A63" s="206" t="s">
        <v>121</v>
      </c>
      <c r="B63" s="206"/>
      <c r="C63" s="206"/>
      <c r="D63" s="206"/>
      <c r="E63" s="206"/>
      <c r="F63" s="206"/>
      <c r="G63" s="202" t="s">
        <v>90</v>
      </c>
      <c r="H63" s="202"/>
      <c r="I63" s="213">
        <f>I29</f>
        <v>1878.06</v>
      </c>
    </row>
    <row r="64" ht="15.75" customHeight="1" spans="1:9">
      <c r="A64" s="206"/>
      <c r="B64" s="206"/>
      <c r="C64" s="206"/>
      <c r="D64" s="206"/>
      <c r="E64" s="206"/>
      <c r="F64" s="206"/>
      <c r="G64" s="202" t="s">
        <v>122</v>
      </c>
      <c r="H64" s="202"/>
      <c r="I64" s="213">
        <f>I62</f>
        <v>1881.3</v>
      </c>
    </row>
    <row r="65" ht="15.75" customHeight="1" spans="1:9">
      <c r="A65" s="206"/>
      <c r="B65" s="206"/>
      <c r="C65" s="206"/>
      <c r="D65" s="206"/>
      <c r="E65" s="206"/>
      <c r="F65" s="206"/>
      <c r="G65" s="203" t="s">
        <v>92</v>
      </c>
      <c r="H65" s="203"/>
      <c r="I65" s="214">
        <f>SUM(I63:I64)</f>
        <v>3759.36</v>
      </c>
    </row>
    <row r="66" ht="15.75" customHeight="1" spans="1:9">
      <c r="A66" s="189" t="s">
        <v>123</v>
      </c>
      <c r="B66" s="189"/>
      <c r="C66" s="189"/>
      <c r="D66" s="189"/>
      <c r="E66" s="189"/>
      <c r="F66" s="189"/>
      <c r="G66" s="189"/>
      <c r="H66" s="189"/>
      <c r="I66" s="189"/>
    </row>
    <row r="67" ht="15.75" customHeight="1" spans="1:9">
      <c r="A67" s="187">
        <v>3</v>
      </c>
      <c r="B67" s="189" t="s">
        <v>124</v>
      </c>
      <c r="C67" s="189"/>
      <c r="D67" s="189"/>
      <c r="E67" s="189"/>
      <c r="F67" s="189"/>
      <c r="G67" s="189"/>
      <c r="H67" s="189" t="s">
        <v>73</v>
      </c>
      <c r="I67" s="189" t="s">
        <v>74</v>
      </c>
    </row>
    <row r="68" ht="15.75" customHeight="1" spans="1:9">
      <c r="A68" s="187" t="s">
        <v>48</v>
      </c>
      <c r="B68" s="190" t="s">
        <v>125</v>
      </c>
      <c r="C68" s="190"/>
      <c r="D68" s="190"/>
      <c r="E68" s="190"/>
      <c r="F68" s="190"/>
      <c r="G68" s="190"/>
      <c r="H68" s="198">
        <f>ROUND(((1/12)*5%),4)</f>
        <v>0.0042</v>
      </c>
      <c r="I68" s="212">
        <f t="shared" ref="I68:I72" si="1">ROUND(H68*$I$65,2)</f>
        <v>15.79</v>
      </c>
    </row>
    <row r="69" ht="15.75" customHeight="1" spans="1:12">
      <c r="A69" s="187" t="s">
        <v>50</v>
      </c>
      <c r="B69" s="190" t="s">
        <v>126</v>
      </c>
      <c r="C69" s="190"/>
      <c r="D69" s="190"/>
      <c r="E69" s="190"/>
      <c r="F69" s="190"/>
      <c r="G69" s="190"/>
      <c r="H69" s="198">
        <f>TRUNC(H68*H47,4)</f>
        <v>0.0003</v>
      </c>
      <c r="I69" s="212">
        <f t="shared" si="1"/>
        <v>1.13</v>
      </c>
      <c r="L69" s="233"/>
    </row>
    <row r="70" ht="15.75" customHeight="1" spans="1:9">
      <c r="A70" s="187" t="s">
        <v>53</v>
      </c>
      <c r="B70" s="190" t="s">
        <v>127</v>
      </c>
      <c r="C70" s="190"/>
      <c r="D70" s="190"/>
      <c r="E70" s="190"/>
      <c r="F70" s="190"/>
      <c r="G70" s="190"/>
      <c r="H70" s="198">
        <f>ROUND(((7/30)/12)*95%,4)</f>
        <v>0.0185</v>
      </c>
      <c r="I70" s="212">
        <f t="shared" si="1"/>
        <v>69.55</v>
      </c>
    </row>
    <row r="71" ht="15.75" customHeight="1" spans="1:12">
      <c r="A71" s="218" t="s">
        <v>56</v>
      </c>
      <c r="B71" s="219" t="s">
        <v>128</v>
      </c>
      <c r="C71" s="219"/>
      <c r="D71" s="219"/>
      <c r="E71" s="219"/>
      <c r="F71" s="219"/>
      <c r="G71" s="219"/>
      <c r="H71" s="198">
        <f>ROUND(H70*H48,4)</f>
        <v>0.0074</v>
      </c>
      <c r="I71" s="212">
        <f t="shared" si="1"/>
        <v>27.82</v>
      </c>
      <c r="L71" s="234"/>
    </row>
    <row r="72" ht="15.75" customHeight="1" spans="1:9">
      <c r="A72" s="187" t="s">
        <v>79</v>
      </c>
      <c r="B72" s="190" t="s">
        <v>129</v>
      </c>
      <c r="C72" s="190"/>
      <c r="D72" s="190"/>
      <c r="E72" s="190"/>
      <c r="F72" s="190"/>
      <c r="G72" s="190"/>
      <c r="H72" s="198">
        <v>0.04</v>
      </c>
      <c r="I72" s="212">
        <f t="shared" si="1"/>
        <v>150.37</v>
      </c>
    </row>
    <row r="73" ht="15.75" customHeight="1" spans="1:9">
      <c r="A73" s="189" t="s">
        <v>130</v>
      </c>
      <c r="B73" s="189"/>
      <c r="C73" s="189"/>
      <c r="D73" s="189"/>
      <c r="E73" s="189"/>
      <c r="F73" s="189"/>
      <c r="G73" s="189"/>
      <c r="H73" s="200">
        <f>SUM(H68:H72)</f>
        <v>0.0704</v>
      </c>
      <c r="I73" s="211">
        <f>SUM(I68:I72)</f>
        <v>264.66</v>
      </c>
    </row>
    <row r="74" ht="15.75" customHeight="1" spans="1:9">
      <c r="A74" s="220" t="s">
        <v>131</v>
      </c>
      <c r="B74" s="220"/>
      <c r="C74" s="220"/>
      <c r="D74" s="220"/>
      <c r="E74" s="220"/>
      <c r="F74" s="220"/>
      <c r="G74" s="202" t="s">
        <v>90</v>
      </c>
      <c r="H74" s="202"/>
      <c r="I74" s="213">
        <f>I29</f>
        <v>1878.06</v>
      </c>
    </row>
    <row r="75" ht="15.75" customHeight="1" spans="1:9">
      <c r="A75" s="220"/>
      <c r="B75" s="220"/>
      <c r="C75" s="220"/>
      <c r="D75" s="220"/>
      <c r="E75" s="220"/>
      <c r="F75" s="220"/>
      <c r="G75" s="202" t="s">
        <v>122</v>
      </c>
      <c r="H75" s="202"/>
      <c r="I75" s="213">
        <f>I62</f>
        <v>1881.3</v>
      </c>
    </row>
    <row r="76" ht="15.75" customHeight="1" spans="1:14">
      <c r="A76" s="220"/>
      <c r="B76" s="220"/>
      <c r="C76" s="220"/>
      <c r="D76" s="220"/>
      <c r="E76" s="220"/>
      <c r="F76" s="220"/>
      <c r="G76" s="202" t="s">
        <v>132</v>
      </c>
      <c r="H76" s="202"/>
      <c r="I76" s="213">
        <f>I73</f>
        <v>264.66</v>
      </c>
      <c r="N76" s="235"/>
    </row>
    <row r="77" ht="15.75" customHeight="1" spans="1:9">
      <c r="A77" s="220"/>
      <c r="B77" s="220"/>
      <c r="C77" s="220"/>
      <c r="D77" s="220"/>
      <c r="E77" s="220"/>
      <c r="F77" s="220"/>
      <c r="G77" s="203" t="s">
        <v>92</v>
      </c>
      <c r="H77" s="203"/>
      <c r="I77" s="214">
        <f>SUM(I74:I76)</f>
        <v>4024.02</v>
      </c>
    </row>
    <row r="78" ht="15.75" customHeight="1" spans="1:9">
      <c r="A78" s="189" t="s">
        <v>133</v>
      </c>
      <c r="B78" s="189"/>
      <c r="C78" s="189"/>
      <c r="D78" s="189"/>
      <c r="E78" s="189"/>
      <c r="F78" s="189"/>
      <c r="G78" s="189"/>
      <c r="H78" s="189"/>
      <c r="I78" s="189"/>
    </row>
    <row r="79" ht="15.75" customHeight="1" spans="1:9">
      <c r="A79" s="189" t="s">
        <v>134</v>
      </c>
      <c r="B79" s="189"/>
      <c r="C79" s="189"/>
      <c r="D79" s="189"/>
      <c r="E79" s="189"/>
      <c r="F79" s="189"/>
      <c r="G79" s="189"/>
      <c r="H79" s="189" t="s">
        <v>73</v>
      </c>
      <c r="I79" s="189" t="s">
        <v>74</v>
      </c>
    </row>
    <row r="80" ht="15.75" customHeight="1" spans="1:9">
      <c r="A80" s="187" t="s">
        <v>48</v>
      </c>
      <c r="B80" s="190" t="s">
        <v>135</v>
      </c>
      <c r="C80" s="190"/>
      <c r="D80" s="190"/>
      <c r="E80" s="190"/>
      <c r="F80" s="190"/>
      <c r="G80" s="190"/>
      <c r="H80" s="198">
        <f>ROUND(((1+1/3)/12)/12,4)</f>
        <v>0.0093</v>
      </c>
      <c r="I80" s="212">
        <f t="shared" ref="I80:I85" si="2">ROUND(H80*$I$77,2)</f>
        <v>37.42</v>
      </c>
    </row>
    <row r="81" ht="15.75" customHeight="1" spans="1:12">
      <c r="A81" s="187" t="s">
        <v>50</v>
      </c>
      <c r="B81" s="190" t="s">
        <v>136</v>
      </c>
      <c r="C81" s="190"/>
      <c r="D81" s="190"/>
      <c r="E81" s="190"/>
      <c r="F81" s="190"/>
      <c r="G81" s="190"/>
      <c r="H81" s="198">
        <f>ROUND((2/30)/12,4)</f>
        <v>0.0056</v>
      </c>
      <c r="I81" s="212">
        <f t="shared" si="2"/>
        <v>22.53</v>
      </c>
      <c r="L81" s="235"/>
    </row>
    <row r="82" ht="15.75" customHeight="1" spans="1:11">
      <c r="A82" s="187" t="s">
        <v>53</v>
      </c>
      <c r="B82" s="190" t="s">
        <v>137</v>
      </c>
      <c r="C82" s="190"/>
      <c r="D82" s="190"/>
      <c r="E82" s="190"/>
      <c r="F82" s="190"/>
      <c r="G82" s="190"/>
      <c r="H82" s="198">
        <f>ROUND(((5/30)/12)*2%,4)</f>
        <v>0.0003</v>
      </c>
      <c r="I82" s="212">
        <f t="shared" si="2"/>
        <v>1.21</v>
      </c>
      <c r="K82" s="235"/>
    </row>
    <row r="83" ht="15.75" customHeight="1" spans="1:9">
      <c r="A83" s="187" t="s">
        <v>56</v>
      </c>
      <c r="B83" s="190" t="s">
        <v>138</v>
      </c>
      <c r="C83" s="190"/>
      <c r="D83" s="190"/>
      <c r="E83" s="190"/>
      <c r="F83" s="190"/>
      <c r="G83" s="190"/>
      <c r="H83" s="198">
        <f>ROUND(((15/30)/12)*8%,4)</f>
        <v>0.0033</v>
      </c>
      <c r="I83" s="212">
        <f t="shared" si="2"/>
        <v>13.28</v>
      </c>
    </row>
    <row r="84" ht="15.75" customHeight="1" spans="1:9">
      <c r="A84" s="187" t="s">
        <v>79</v>
      </c>
      <c r="B84" s="190" t="s">
        <v>139</v>
      </c>
      <c r="C84" s="190"/>
      <c r="D84" s="190"/>
      <c r="E84" s="190"/>
      <c r="F84" s="190"/>
      <c r="G84" s="190"/>
      <c r="H84" s="198">
        <f>ROUND(((1+1/3)/12*4/12)*2%,4)</f>
        <v>0.0007</v>
      </c>
      <c r="I84" s="212">
        <f t="shared" si="2"/>
        <v>2.82</v>
      </c>
    </row>
    <row r="85" ht="15.75" customHeight="1" spans="1:9">
      <c r="A85" s="187" t="s">
        <v>81</v>
      </c>
      <c r="B85" s="190" t="s">
        <v>140</v>
      </c>
      <c r="C85" s="190"/>
      <c r="D85" s="190"/>
      <c r="E85" s="190"/>
      <c r="F85" s="190"/>
      <c r="G85" s="190"/>
      <c r="H85" s="198">
        <v>0</v>
      </c>
      <c r="I85" s="212">
        <f t="shared" si="2"/>
        <v>0</v>
      </c>
    </row>
    <row r="86" ht="15.75" customHeight="1" spans="1:9">
      <c r="A86" s="189" t="s">
        <v>141</v>
      </c>
      <c r="B86" s="189"/>
      <c r="C86" s="189"/>
      <c r="D86" s="189"/>
      <c r="E86" s="189"/>
      <c r="F86" s="189"/>
      <c r="G86" s="189"/>
      <c r="H86" s="200">
        <f>SUM(H80:H85)</f>
        <v>0.0192</v>
      </c>
      <c r="I86" s="211">
        <f>SUM(I80:I85)</f>
        <v>77.26</v>
      </c>
    </row>
    <row r="87" ht="15.75" customHeight="1" spans="1:9">
      <c r="A87" s="204"/>
      <c r="B87" s="204"/>
      <c r="C87" s="204"/>
      <c r="D87" s="204"/>
      <c r="E87" s="204"/>
      <c r="F87" s="204"/>
      <c r="G87" s="204"/>
      <c r="H87" s="204"/>
      <c r="I87" s="204"/>
    </row>
    <row r="88" ht="15.75" customHeight="1" spans="1:9">
      <c r="A88" s="189" t="s">
        <v>142</v>
      </c>
      <c r="B88" s="189"/>
      <c r="C88" s="189"/>
      <c r="D88" s="189"/>
      <c r="E88" s="189"/>
      <c r="F88" s="189"/>
      <c r="G88" s="189"/>
      <c r="H88" s="189" t="s">
        <v>73</v>
      </c>
      <c r="I88" s="189" t="s">
        <v>74</v>
      </c>
    </row>
    <row r="89" ht="15.75" customHeight="1" spans="1:9">
      <c r="A89" s="187" t="s">
        <v>48</v>
      </c>
      <c r="B89" s="190" t="s">
        <v>143</v>
      </c>
      <c r="C89" s="190"/>
      <c r="D89" s="190"/>
      <c r="E89" s="190"/>
      <c r="F89" s="190"/>
      <c r="G89" s="190"/>
      <c r="H89" s="198">
        <v>0</v>
      </c>
      <c r="I89" s="212">
        <f>I29*H89</f>
        <v>0</v>
      </c>
    </row>
    <row r="90" ht="15.75" customHeight="1" spans="1:9">
      <c r="A90" s="189" t="s">
        <v>144</v>
      </c>
      <c r="B90" s="189"/>
      <c r="C90" s="189"/>
      <c r="D90" s="189"/>
      <c r="E90" s="189"/>
      <c r="F90" s="189"/>
      <c r="G90" s="189"/>
      <c r="H90" s="200">
        <f>H89</f>
        <v>0</v>
      </c>
      <c r="I90" s="211">
        <f>I89</f>
        <v>0</v>
      </c>
    </row>
    <row r="91" ht="15.75" customHeight="1" spans="1:9">
      <c r="A91" s="204"/>
      <c r="B91" s="204"/>
      <c r="C91" s="204"/>
      <c r="D91" s="204"/>
      <c r="E91" s="204"/>
      <c r="F91" s="204"/>
      <c r="G91" s="204"/>
      <c r="H91" s="204"/>
      <c r="I91" s="204"/>
    </row>
    <row r="92" ht="15.75" customHeight="1" spans="1:9">
      <c r="A92" s="189" t="s">
        <v>145</v>
      </c>
      <c r="B92" s="189"/>
      <c r="C92" s="189"/>
      <c r="D92" s="189"/>
      <c r="E92" s="189"/>
      <c r="F92" s="189"/>
      <c r="G92" s="189"/>
      <c r="H92" s="189"/>
      <c r="I92" s="189"/>
    </row>
    <row r="93" ht="15.75" customHeight="1" spans="1:9">
      <c r="A93" s="189" t="s">
        <v>146</v>
      </c>
      <c r="B93" s="189"/>
      <c r="C93" s="189"/>
      <c r="D93" s="189"/>
      <c r="E93" s="189"/>
      <c r="F93" s="189"/>
      <c r="G93" s="189"/>
      <c r="H93" s="189"/>
      <c r="I93" s="189" t="s">
        <v>74</v>
      </c>
    </row>
    <row r="94" ht="15.75" customHeight="1" spans="1:9">
      <c r="A94" s="187" t="s">
        <v>147</v>
      </c>
      <c r="B94" s="190" t="s">
        <v>148</v>
      </c>
      <c r="C94" s="190"/>
      <c r="D94" s="190"/>
      <c r="E94" s="190"/>
      <c r="F94" s="190"/>
      <c r="G94" s="190"/>
      <c r="H94" s="190"/>
      <c r="I94" s="212">
        <f>I86</f>
        <v>77.26</v>
      </c>
    </row>
    <row r="95" ht="15.75" customHeight="1" spans="1:9">
      <c r="A95" s="187" t="s">
        <v>149</v>
      </c>
      <c r="B95" s="190" t="s">
        <v>150</v>
      </c>
      <c r="C95" s="190"/>
      <c r="D95" s="190"/>
      <c r="E95" s="190"/>
      <c r="F95" s="190"/>
      <c r="G95" s="190"/>
      <c r="H95" s="190"/>
      <c r="I95" s="212">
        <f>I90</f>
        <v>0</v>
      </c>
    </row>
    <row r="96" ht="15.75" customHeight="1" spans="1:9">
      <c r="A96" s="189" t="s">
        <v>151</v>
      </c>
      <c r="B96" s="189"/>
      <c r="C96" s="189"/>
      <c r="D96" s="189"/>
      <c r="E96" s="189"/>
      <c r="F96" s="189"/>
      <c r="G96" s="189"/>
      <c r="H96" s="189"/>
      <c r="I96" s="211">
        <f>SUM(I94:I95)</f>
        <v>77.26</v>
      </c>
    </row>
    <row r="97" ht="15.75" customHeight="1" spans="1:9">
      <c r="A97" s="204"/>
      <c r="B97" s="204"/>
      <c r="C97" s="204"/>
      <c r="D97" s="204"/>
      <c r="E97" s="204"/>
      <c r="F97" s="204"/>
      <c r="G97" s="204"/>
      <c r="H97" s="204"/>
      <c r="I97" s="204"/>
    </row>
    <row r="98" ht="15.75" customHeight="1" spans="1:9">
      <c r="A98" s="189" t="s">
        <v>152</v>
      </c>
      <c r="B98" s="189"/>
      <c r="C98" s="189"/>
      <c r="D98" s="189"/>
      <c r="E98" s="189"/>
      <c r="F98" s="189"/>
      <c r="G98" s="189"/>
      <c r="H98" s="189"/>
      <c r="I98" s="189"/>
    </row>
    <row r="99" ht="15.75" customHeight="1" spans="1:9">
      <c r="A99" s="189">
        <v>5</v>
      </c>
      <c r="B99" s="189" t="s">
        <v>153</v>
      </c>
      <c r="C99" s="189"/>
      <c r="D99" s="189"/>
      <c r="E99" s="189"/>
      <c r="F99" s="189"/>
      <c r="G99" s="189"/>
      <c r="H99" s="189"/>
      <c r="I99" s="189" t="s">
        <v>74</v>
      </c>
    </row>
    <row r="100" ht="15.75" customHeight="1" spans="1:9">
      <c r="A100" s="221" t="s">
        <v>48</v>
      </c>
      <c r="B100" s="196" t="s">
        <v>154</v>
      </c>
      <c r="C100" s="196"/>
      <c r="D100" s="196"/>
      <c r="E100" s="196"/>
      <c r="F100" s="196"/>
      <c r="G100" s="196"/>
      <c r="H100" s="222" t="s">
        <v>108</v>
      </c>
      <c r="I100" s="212">
        <v>0</v>
      </c>
    </row>
    <row r="101" ht="15.75" customHeight="1" spans="1:9">
      <c r="A101" s="221" t="s">
        <v>50</v>
      </c>
      <c r="B101" s="196" t="s">
        <v>155</v>
      </c>
      <c r="C101" s="196"/>
      <c r="D101" s="196"/>
      <c r="E101" s="196"/>
      <c r="F101" s="196"/>
      <c r="G101" s="196"/>
      <c r="H101" s="222" t="s">
        <v>108</v>
      </c>
      <c r="I101" s="236">
        <f>EPIS!K71</f>
        <v>21.3991666666667</v>
      </c>
    </row>
    <row r="102" ht="15.75" customHeight="1" spans="1:9">
      <c r="A102" s="221" t="s">
        <v>53</v>
      </c>
      <c r="B102" s="196" t="s">
        <v>156</v>
      </c>
      <c r="C102" s="196"/>
      <c r="D102" s="196"/>
      <c r="E102" s="196"/>
      <c r="F102" s="196"/>
      <c r="G102" s="196"/>
      <c r="H102" s="222" t="s">
        <v>108</v>
      </c>
      <c r="I102" s="236">
        <f>UNIFORMES!K56</f>
        <v>29.2141666666667</v>
      </c>
    </row>
    <row r="103" ht="15.75" customHeight="1" spans="1:9">
      <c r="A103" s="221" t="s">
        <v>56</v>
      </c>
      <c r="B103" s="196" t="s">
        <v>157</v>
      </c>
      <c r="C103" s="196"/>
      <c r="D103" s="196"/>
      <c r="E103" s="196"/>
      <c r="F103" s="196"/>
      <c r="G103" s="196"/>
      <c r="H103" s="223" t="s">
        <v>108</v>
      </c>
      <c r="I103" s="212">
        <f>'G1-FERRAMENTAS E EQUIPAMENTOS'!N90</f>
        <v>37.8882352941176</v>
      </c>
    </row>
    <row r="104" ht="15.75" customHeight="1" spans="1:9">
      <c r="A104" s="189" t="s">
        <v>158</v>
      </c>
      <c r="B104" s="189"/>
      <c r="C104" s="189"/>
      <c r="D104" s="189"/>
      <c r="E104" s="189"/>
      <c r="F104" s="189"/>
      <c r="G104" s="189"/>
      <c r="H104" s="200" t="s">
        <v>108</v>
      </c>
      <c r="I104" s="211">
        <f>SUM(I100:I103)</f>
        <v>88.501568627451</v>
      </c>
    </row>
    <row r="105" ht="15.75" customHeight="1" spans="1:9">
      <c r="A105" s="220" t="s">
        <v>159</v>
      </c>
      <c r="B105" s="220"/>
      <c r="C105" s="220"/>
      <c r="D105" s="220"/>
      <c r="E105" s="220"/>
      <c r="F105" s="220"/>
      <c r="G105" s="202" t="s">
        <v>90</v>
      </c>
      <c r="H105" s="202"/>
      <c r="I105" s="213">
        <f>I29</f>
        <v>1878.06</v>
      </c>
    </row>
    <row r="106" ht="15.75" customHeight="1" spans="1:9">
      <c r="A106" s="220"/>
      <c r="B106" s="220"/>
      <c r="C106" s="220"/>
      <c r="D106" s="220"/>
      <c r="E106" s="220"/>
      <c r="F106" s="220"/>
      <c r="G106" s="202" t="s">
        <v>122</v>
      </c>
      <c r="H106" s="202"/>
      <c r="I106" s="213">
        <f>I62</f>
        <v>1881.3</v>
      </c>
    </row>
    <row r="107" ht="15.75" customHeight="1" spans="1:9">
      <c r="A107" s="220"/>
      <c r="B107" s="220"/>
      <c r="C107" s="220"/>
      <c r="D107" s="220"/>
      <c r="E107" s="220"/>
      <c r="F107" s="220"/>
      <c r="G107" s="202" t="s">
        <v>132</v>
      </c>
      <c r="H107" s="202"/>
      <c r="I107" s="213">
        <f>I73</f>
        <v>264.66</v>
      </c>
    </row>
    <row r="108" ht="15.75" customHeight="1" spans="1:9">
      <c r="A108" s="220"/>
      <c r="B108" s="220"/>
      <c r="C108" s="220"/>
      <c r="D108" s="220"/>
      <c r="E108" s="220"/>
      <c r="F108" s="220"/>
      <c r="G108" s="202" t="s">
        <v>160</v>
      </c>
      <c r="H108" s="202"/>
      <c r="I108" s="213">
        <f>I96</f>
        <v>77.26</v>
      </c>
    </row>
    <row r="109" ht="15.75" customHeight="1" spans="1:9">
      <c r="A109" s="220"/>
      <c r="B109" s="220"/>
      <c r="C109" s="220"/>
      <c r="D109" s="220"/>
      <c r="E109" s="220"/>
      <c r="F109" s="220"/>
      <c r="G109" s="202" t="s">
        <v>161</v>
      </c>
      <c r="H109" s="202"/>
      <c r="I109" s="213">
        <f>I104</f>
        <v>88.501568627451</v>
      </c>
    </row>
    <row r="110" ht="15.75" customHeight="1" spans="1:9">
      <c r="A110" s="220"/>
      <c r="B110" s="220"/>
      <c r="C110" s="220"/>
      <c r="D110" s="220"/>
      <c r="E110" s="220"/>
      <c r="F110" s="220"/>
      <c r="G110" s="203" t="s">
        <v>92</v>
      </c>
      <c r="H110" s="203"/>
      <c r="I110" s="214">
        <f>SUM(I105:I109)</f>
        <v>4189.78156862745</v>
      </c>
    </row>
    <row r="111" ht="15.75" customHeight="1" spans="1:9">
      <c r="A111" s="189" t="s">
        <v>162</v>
      </c>
      <c r="B111" s="189"/>
      <c r="C111" s="189"/>
      <c r="D111" s="189"/>
      <c r="E111" s="189"/>
      <c r="F111" s="189"/>
      <c r="G111" s="189"/>
      <c r="H111" s="189"/>
      <c r="I111" s="189"/>
    </row>
    <row r="112" ht="15.75" customHeight="1" spans="1:9">
      <c r="A112" s="189">
        <v>6</v>
      </c>
      <c r="B112" s="189" t="s">
        <v>163</v>
      </c>
      <c r="C112" s="189"/>
      <c r="D112" s="189"/>
      <c r="E112" s="189"/>
      <c r="F112" s="189"/>
      <c r="G112" s="189"/>
      <c r="H112" s="189" t="s">
        <v>73</v>
      </c>
      <c r="I112" s="189" t="s">
        <v>74</v>
      </c>
    </row>
    <row r="113" ht="15.75" customHeight="1" spans="1:9">
      <c r="A113" s="187" t="s">
        <v>48</v>
      </c>
      <c r="B113" s="190" t="s">
        <v>164</v>
      </c>
      <c r="C113" s="190"/>
      <c r="D113" s="190"/>
      <c r="E113" s="190"/>
      <c r="F113" s="190"/>
      <c r="G113" s="190"/>
      <c r="H113" s="224">
        <v>0.05</v>
      </c>
      <c r="I113" s="212">
        <f>ROUND(H113*I110,2)</f>
        <v>209.49</v>
      </c>
    </row>
    <row r="114" ht="15.75" customHeight="1" spans="1:9">
      <c r="A114" s="187" t="s">
        <v>50</v>
      </c>
      <c r="B114" s="190" t="s">
        <v>165</v>
      </c>
      <c r="C114" s="190"/>
      <c r="D114" s="190"/>
      <c r="E114" s="190"/>
      <c r="F114" s="190"/>
      <c r="G114" s="190"/>
      <c r="H114" s="224">
        <v>0.1</v>
      </c>
      <c r="I114" s="212">
        <f>ROUND(H114*(I110+I113),2)</f>
        <v>439.93</v>
      </c>
    </row>
    <row r="115" ht="15.75" customHeight="1" spans="1:9">
      <c r="A115" s="187" t="s">
        <v>53</v>
      </c>
      <c r="B115" s="225" t="s">
        <v>166</v>
      </c>
      <c r="C115" s="225"/>
      <c r="D115" s="225"/>
      <c r="E115" s="225"/>
      <c r="F115" s="225"/>
      <c r="G115" s="225"/>
      <c r="H115" s="198"/>
      <c r="I115" s="237"/>
    </row>
    <row r="116" ht="15.75" customHeight="1" spans="1:9">
      <c r="A116" s="187" t="s">
        <v>167</v>
      </c>
      <c r="B116" s="190" t="s">
        <v>168</v>
      </c>
      <c r="C116" s="190"/>
      <c r="D116" s="190"/>
      <c r="E116" s="190"/>
      <c r="F116" s="190"/>
      <c r="G116" s="190"/>
      <c r="H116" s="224">
        <v>0.0165</v>
      </c>
      <c r="I116" s="212">
        <f t="shared" ref="I116:I118" si="3">ROUND($I$126*H116,2)</f>
        <v>93.12</v>
      </c>
    </row>
    <row r="117" ht="15.75" customHeight="1" spans="1:9">
      <c r="A117" s="187" t="s">
        <v>169</v>
      </c>
      <c r="B117" s="190" t="s">
        <v>170</v>
      </c>
      <c r="C117" s="190"/>
      <c r="D117" s="190"/>
      <c r="E117" s="190"/>
      <c r="F117" s="190"/>
      <c r="G117" s="190"/>
      <c r="H117" s="224">
        <v>0.076</v>
      </c>
      <c r="I117" s="212">
        <f t="shared" si="3"/>
        <v>428.9</v>
      </c>
    </row>
    <row r="118" ht="15.75" customHeight="1" spans="1:9">
      <c r="A118" s="187" t="s">
        <v>171</v>
      </c>
      <c r="B118" s="190" t="s">
        <v>172</v>
      </c>
      <c r="C118" s="190"/>
      <c r="D118" s="190"/>
      <c r="E118" s="190"/>
      <c r="F118" s="190"/>
      <c r="G118" s="190"/>
      <c r="H118" s="224">
        <v>0.05</v>
      </c>
      <c r="I118" s="212">
        <f t="shared" si="3"/>
        <v>282.17</v>
      </c>
    </row>
    <row r="119" ht="15.75" customHeight="1" spans="1:9">
      <c r="A119" s="189" t="s">
        <v>173</v>
      </c>
      <c r="B119" s="189"/>
      <c r="C119" s="189"/>
      <c r="D119" s="189"/>
      <c r="E119" s="189"/>
      <c r="F119" s="189"/>
      <c r="G119" s="189"/>
      <c r="H119" s="226">
        <f>SUM(H113:H118)</f>
        <v>0.2925</v>
      </c>
      <c r="I119" s="211">
        <f>SUM(I113:I118)</f>
        <v>1453.61</v>
      </c>
    </row>
    <row r="120" ht="15.75" customHeight="1" spans="1:9">
      <c r="A120" s="227"/>
      <c r="B120" s="228"/>
      <c r="C120" s="228"/>
      <c r="D120" s="228"/>
      <c r="E120" s="228"/>
      <c r="F120" s="228"/>
      <c r="G120" s="228"/>
      <c r="H120" s="228"/>
      <c r="I120" s="228"/>
    </row>
    <row r="121" ht="15.75" customHeight="1" spans="1:9">
      <c r="A121" s="229" t="s">
        <v>174</v>
      </c>
      <c r="B121" s="230" t="s">
        <v>175</v>
      </c>
      <c r="C121" s="230"/>
      <c r="D121" s="230"/>
      <c r="E121" s="230"/>
      <c r="F121" s="230"/>
      <c r="G121" s="230"/>
      <c r="H121" s="231">
        <f>SUM(H116+H117+H118)</f>
        <v>0.1425</v>
      </c>
      <c r="I121" s="238"/>
    </row>
    <row r="122" ht="15.75" customHeight="1" spans="1:9">
      <c r="A122" s="229"/>
      <c r="B122" s="230">
        <v>100</v>
      </c>
      <c r="C122" s="230"/>
      <c r="D122" s="230"/>
      <c r="E122" s="230"/>
      <c r="F122" s="230"/>
      <c r="G122" s="230"/>
      <c r="H122" s="231"/>
      <c r="I122" s="238"/>
    </row>
    <row r="123" ht="15.75" customHeight="1" spans="1:9">
      <c r="A123" s="232"/>
      <c r="B123" s="230"/>
      <c r="C123" s="230"/>
      <c r="D123" s="230"/>
      <c r="E123" s="230"/>
      <c r="F123" s="230"/>
      <c r="G123" s="230"/>
      <c r="H123" s="231"/>
      <c r="I123" s="238"/>
    </row>
    <row r="124" ht="15.75" customHeight="1" spans="1:9">
      <c r="A124" s="229" t="s">
        <v>176</v>
      </c>
      <c r="B124" s="230" t="s">
        <v>177</v>
      </c>
      <c r="C124" s="230"/>
      <c r="D124" s="230"/>
      <c r="E124" s="230"/>
      <c r="F124" s="230"/>
      <c r="G124" s="230"/>
      <c r="H124" s="231"/>
      <c r="I124" s="238">
        <f>I110+I113+I114</f>
        <v>4839.20156862745</v>
      </c>
    </row>
    <row r="125" ht="15.75" customHeight="1" spans="1:9">
      <c r="A125" s="229"/>
      <c r="B125" s="230"/>
      <c r="C125" s="230"/>
      <c r="D125" s="230"/>
      <c r="E125" s="230"/>
      <c r="F125" s="230"/>
      <c r="G125" s="230"/>
      <c r="H125" s="231"/>
      <c r="I125" s="238"/>
    </row>
    <row r="126" ht="15.75" customHeight="1" spans="1:9">
      <c r="A126" s="229" t="s">
        <v>178</v>
      </c>
      <c r="B126" s="230" t="s">
        <v>179</v>
      </c>
      <c r="C126" s="230"/>
      <c r="D126" s="230"/>
      <c r="E126" s="230"/>
      <c r="F126" s="230"/>
      <c r="G126" s="230"/>
      <c r="H126" s="231"/>
      <c r="I126" s="238">
        <f>ROUND(I124/(1-H121),2)</f>
        <v>5643.38</v>
      </c>
    </row>
    <row r="127" ht="15.75" customHeight="1" spans="1:9">
      <c r="A127" s="229"/>
      <c r="B127" s="230"/>
      <c r="C127" s="230"/>
      <c r="D127" s="230"/>
      <c r="E127" s="230"/>
      <c r="F127" s="230"/>
      <c r="G127" s="230"/>
      <c r="H127" s="231"/>
      <c r="I127" s="238"/>
    </row>
    <row r="128" ht="15.75" customHeight="1" spans="1:9">
      <c r="A128" s="229"/>
      <c r="B128" s="230" t="s">
        <v>180</v>
      </c>
      <c r="C128" s="230"/>
      <c r="D128" s="230"/>
      <c r="E128" s="230"/>
      <c r="F128" s="230"/>
      <c r="G128" s="230"/>
      <c r="H128" s="231"/>
      <c r="I128" s="238">
        <f>I126-I124</f>
        <v>804.178431372549</v>
      </c>
    </row>
    <row r="129" ht="15.75" customHeight="1" spans="1:9">
      <c r="A129" s="227"/>
      <c r="B129" s="239"/>
      <c r="C129" s="239"/>
      <c r="D129" s="239"/>
      <c r="E129" s="239"/>
      <c r="F129" s="239"/>
      <c r="G129" s="239"/>
      <c r="H129" s="239"/>
      <c r="I129" s="240"/>
    </row>
    <row r="130" ht="15.75" customHeight="1" spans="1:9">
      <c r="A130" s="189" t="s">
        <v>181</v>
      </c>
      <c r="B130" s="189"/>
      <c r="C130" s="189"/>
      <c r="D130" s="189"/>
      <c r="E130" s="189"/>
      <c r="F130" s="189"/>
      <c r="G130" s="189"/>
      <c r="H130" s="189"/>
      <c r="I130" s="189"/>
    </row>
    <row r="131" ht="15.75" customHeight="1" spans="1:9">
      <c r="A131" s="189" t="s">
        <v>182</v>
      </c>
      <c r="B131" s="189"/>
      <c r="C131" s="189"/>
      <c r="D131" s="189"/>
      <c r="E131" s="189"/>
      <c r="F131" s="189"/>
      <c r="G131" s="189"/>
      <c r="H131" s="189"/>
      <c r="I131" s="189" t="s">
        <v>74</v>
      </c>
    </row>
    <row r="132" ht="15.75" customHeight="1" spans="1:9">
      <c r="A132" s="188" t="s">
        <v>48</v>
      </c>
      <c r="B132" s="190" t="str">
        <f>A21</f>
        <v>MÓDULO 1 - COMPOSIÇÃO DA REMUNERAÇÃO</v>
      </c>
      <c r="C132" s="190"/>
      <c r="D132" s="190"/>
      <c r="E132" s="190"/>
      <c r="F132" s="190"/>
      <c r="G132" s="190"/>
      <c r="H132" s="190"/>
      <c r="I132" s="241">
        <f>I29</f>
        <v>1878.06</v>
      </c>
    </row>
    <row r="133" ht="15.75" customHeight="1" spans="1:9">
      <c r="A133" s="188" t="s">
        <v>50</v>
      </c>
      <c r="B133" s="190" t="str">
        <f>A31</f>
        <v>MÓDULO 2 – ENCARGOS E BENEFÍCIOS ANUAIS, MENSAIS E DIÁRIOS</v>
      </c>
      <c r="C133" s="190"/>
      <c r="D133" s="190"/>
      <c r="E133" s="190"/>
      <c r="F133" s="190"/>
      <c r="G133" s="190"/>
      <c r="H133" s="190"/>
      <c r="I133" s="241">
        <f>I62</f>
        <v>1881.3</v>
      </c>
    </row>
    <row r="134" ht="15.75" customHeight="1" spans="1:9">
      <c r="A134" s="188" t="s">
        <v>53</v>
      </c>
      <c r="B134" s="190" t="str">
        <f>A66</f>
        <v>MÓDULO 3 – PROVISÃO PARA RESCISÃO</v>
      </c>
      <c r="C134" s="190"/>
      <c r="D134" s="190"/>
      <c r="E134" s="190"/>
      <c r="F134" s="190"/>
      <c r="G134" s="190"/>
      <c r="H134" s="190"/>
      <c r="I134" s="241">
        <f>I73</f>
        <v>264.66</v>
      </c>
    </row>
    <row r="135" ht="15.75" customHeight="1" spans="1:9">
      <c r="A135" s="188" t="s">
        <v>56</v>
      </c>
      <c r="B135" s="190" t="str">
        <f>A78</f>
        <v>MÓDULO 4 – CUSTO DE REPOSIÇÃO DO PROFISSIONAL AUSENTE</v>
      </c>
      <c r="C135" s="190"/>
      <c r="D135" s="190"/>
      <c r="E135" s="190"/>
      <c r="F135" s="190"/>
      <c r="G135" s="190"/>
      <c r="H135" s="190"/>
      <c r="I135" s="241">
        <f>I96</f>
        <v>77.26</v>
      </c>
    </row>
    <row r="136" ht="15.75" customHeight="1" spans="1:9">
      <c r="A136" s="188" t="s">
        <v>79</v>
      </c>
      <c r="B136" s="190" t="str">
        <f>A98</f>
        <v>MÓDULO 5 – INSUMOS DIVERSOS</v>
      </c>
      <c r="C136" s="190"/>
      <c r="D136" s="190"/>
      <c r="E136" s="190"/>
      <c r="F136" s="190"/>
      <c r="G136" s="190"/>
      <c r="H136" s="190"/>
      <c r="I136" s="241">
        <f>I104</f>
        <v>88.501568627451</v>
      </c>
    </row>
    <row r="137" ht="15.75" customHeight="1" spans="1:9">
      <c r="A137" s="189" t="s">
        <v>183</v>
      </c>
      <c r="B137" s="189"/>
      <c r="C137" s="189"/>
      <c r="D137" s="189"/>
      <c r="E137" s="189"/>
      <c r="F137" s="189"/>
      <c r="G137" s="189"/>
      <c r="H137" s="189"/>
      <c r="I137" s="211">
        <f>SUM(I132:I136)</f>
        <v>4189.78156862745</v>
      </c>
    </row>
    <row r="138" ht="15.75" customHeight="1" spans="1:9">
      <c r="A138" s="188" t="s">
        <v>81</v>
      </c>
      <c r="B138" s="190" t="str">
        <f>A111</f>
        <v>MÓDULO 6 – CUSTOS INDIRETOS, TRIBUTOS E LUCRO</v>
      </c>
      <c r="C138" s="190"/>
      <c r="D138" s="190"/>
      <c r="E138" s="190"/>
      <c r="F138" s="190"/>
      <c r="G138" s="190"/>
      <c r="H138" s="190"/>
      <c r="I138" s="241">
        <f>I119</f>
        <v>1453.61</v>
      </c>
    </row>
    <row r="139" ht="15.75" customHeight="1" spans="1:9">
      <c r="A139" s="189" t="s">
        <v>184</v>
      </c>
      <c r="B139" s="189"/>
      <c r="C139" s="189"/>
      <c r="D139" s="189"/>
      <c r="E139" s="189"/>
      <c r="F139" s="189"/>
      <c r="G139" s="189"/>
      <c r="H139" s="189"/>
      <c r="I139" s="211">
        <f>SUM(I137:I138)</f>
        <v>5643.39156862745</v>
      </c>
    </row>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144">
    <mergeCell ref="A1:I1"/>
    <mergeCell ref="A2:I2"/>
    <mergeCell ref="A3:G3"/>
    <mergeCell ref="H3:I3"/>
    <mergeCell ref="A4:I4"/>
    <mergeCell ref="A5:I5"/>
    <mergeCell ref="B6:H6"/>
    <mergeCell ref="B7:H7"/>
    <mergeCell ref="B8:H8"/>
    <mergeCell ref="B9:H9"/>
    <mergeCell ref="A10:I10"/>
    <mergeCell ref="A11:I11"/>
    <mergeCell ref="A12:B12"/>
    <mergeCell ref="C12:D12"/>
    <mergeCell ref="E12:I12"/>
    <mergeCell ref="A13:B13"/>
    <mergeCell ref="C13:D13"/>
    <mergeCell ref="E13:I13"/>
    <mergeCell ref="A14:I14"/>
    <mergeCell ref="B15:H15"/>
    <mergeCell ref="B16:H16"/>
    <mergeCell ref="B17:H17"/>
    <mergeCell ref="B18:H18"/>
    <mergeCell ref="B19:H19"/>
    <mergeCell ref="A20:I20"/>
    <mergeCell ref="A21:I21"/>
    <mergeCell ref="B22:G22"/>
    <mergeCell ref="B23:G23"/>
    <mergeCell ref="B24:G24"/>
    <mergeCell ref="B25:G25"/>
    <mergeCell ref="B26:G26"/>
    <mergeCell ref="B27:G27"/>
    <mergeCell ref="B28:G28"/>
    <mergeCell ref="A29:H29"/>
    <mergeCell ref="A30:I30"/>
    <mergeCell ref="A31:I31"/>
    <mergeCell ref="A32:G32"/>
    <mergeCell ref="B33:G33"/>
    <mergeCell ref="B34:G34"/>
    <mergeCell ref="A35:G35"/>
    <mergeCell ref="G36:H36"/>
    <mergeCell ref="G37:H37"/>
    <mergeCell ref="G38:H38"/>
    <mergeCell ref="A39:G39"/>
    <mergeCell ref="B40:G40"/>
    <mergeCell ref="B41:G41"/>
    <mergeCell ref="B42:G42"/>
    <mergeCell ref="B43:G43"/>
    <mergeCell ref="B44:G44"/>
    <mergeCell ref="B45:G45"/>
    <mergeCell ref="B46:G46"/>
    <mergeCell ref="B47:G47"/>
    <mergeCell ref="A48:G48"/>
    <mergeCell ref="A49:I49"/>
    <mergeCell ref="A50:G50"/>
    <mergeCell ref="B51:G51"/>
    <mergeCell ref="B52:G52"/>
    <mergeCell ref="B53:G53"/>
    <mergeCell ref="B54:G54"/>
    <mergeCell ref="A55:H55"/>
    <mergeCell ref="A56:I56"/>
    <mergeCell ref="A57:I57"/>
    <mergeCell ref="A58:H58"/>
    <mergeCell ref="B59:H59"/>
    <mergeCell ref="B60:H60"/>
    <mergeCell ref="B61:H61"/>
    <mergeCell ref="A62:H62"/>
    <mergeCell ref="G63:H63"/>
    <mergeCell ref="G64:H64"/>
    <mergeCell ref="G65:H65"/>
    <mergeCell ref="A66:I66"/>
    <mergeCell ref="B67:G67"/>
    <mergeCell ref="B68:G68"/>
    <mergeCell ref="B69:G69"/>
    <mergeCell ref="B70:G70"/>
    <mergeCell ref="B71:G71"/>
    <mergeCell ref="B72:G72"/>
    <mergeCell ref="A73:G73"/>
    <mergeCell ref="G74:H74"/>
    <mergeCell ref="G75:H75"/>
    <mergeCell ref="G76:H76"/>
    <mergeCell ref="G77:H77"/>
    <mergeCell ref="A78:I78"/>
    <mergeCell ref="A79:G79"/>
    <mergeCell ref="B80:G80"/>
    <mergeCell ref="B81:G81"/>
    <mergeCell ref="B82:G82"/>
    <mergeCell ref="B83:G83"/>
    <mergeCell ref="B84:G84"/>
    <mergeCell ref="B85:G85"/>
    <mergeCell ref="A86:G86"/>
    <mergeCell ref="A87:I87"/>
    <mergeCell ref="A88:G88"/>
    <mergeCell ref="B89:G89"/>
    <mergeCell ref="A90:G90"/>
    <mergeCell ref="A91:I91"/>
    <mergeCell ref="A92:I92"/>
    <mergeCell ref="A93:H93"/>
    <mergeCell ref="B94:H94"/>
    <mergeCell ref="B95:H95"/>
    <mergeCell ref="A96:H96"/>
    <mergeCell ref="A97:I97"/>
    <mergeCell ref="A98:I98"/>
    <mergeCell ref="B99:G99"/>
    <mergeCell ref="B100:G100"/>
    <mergeCell ref="B101:G101"/>
    <mergeCell ref="B102:G102"/>
    <mergeCell ref="B103:G103"/>
    <mergeCell ref="A104:G104"/>
    <mergeCell ref="G105:H105"/>
    <mergeCell ref="G106:H106"/>
    <mergeCell ref="G107:H107"/>
    <mergeCell ref="G108:H108"/>
    <mergeCell ref="G109:H109"/>
    <mergeCell ref="G110:H110"/>
    <mergeCell ref="A111:I111"/>
    <mergeCell ref="B112:G112"/>
    <mergeCell ref="B113:G113"/>
    <mergeCell ref="B114:G114"/>
    <mergeCell ref="B115:G115"/>
    <mergeCell ref="B116:G116"/>
    <mergeCell ref="B117:G117"/>
    <mergeCell ref="B118:G118"/>
    <mergeCell ref="A119:G119"/>
    <mergeCell ref="B120:I120"/>
    <mergeCell ref="B121:G121"/>
    <mergeCell ref="B122:G122"/>
    <mergeCell ref="B124:G124"/>
    <mergeCell ref="B126:G126"/>
    <mergeCell ref="B128:G128"/>
    <mergeCell ref="A130:I130"/>
    <mergeCell ref="A131:H131"/>
    <mergeCell ref="B132:H132"/>
    <mergeCell ref="B133:H133"/>
    <mergeCell ref="B134:H134"/>
    <mergeCell ref="B135:H135"/>
    <mergeCell ref="B136:H136"/>
    <mergeCell ref="A137:H137"/>
    <mergeCell ref="B138:H138"/>
    <mergeCell ref="A139:H139"/>
    <mergeCell ref="A36:F38"/>
    <mergeCell ref="A63:F65"/>
    <mergeCell ref="A74:F77"/>
    <mergeCell ref="A105:F110"/>
  </mergeCells>
  <pageMargins left="0.315277777777778" right="0.315277777777778" top="0.315277777777778" bottom="0.315277777777778" header="0.511811023622047" footer="0.511811023622047"/>
  <pageSetup paperSize="9" scale="72" fitToHeight="0" orientation="portrait" horizontalDpi="300" verticalDpi="3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997"/>
  <sheetViews>
    <sheetView view="pageBreakPreview" zoomScale="60" zoomScaleNormal="80" workbookViewId="0">
      <selection activeCell="K15" sqref="K15"/>
    </sheetView>
  </sheetViews>
  <sheetFormatPr defaultColWidth="8.71428571428571" defaultRowHeight="14.25" customHeight="1"/>
  <cols>
    <col min="1" max="1" width="7.42857142857143" customWidth="1"/>
    <col min="2" max="2" width="12.4285714285714" customWidth="1"/>
    <col min="3" max="3" width="15" customWidth="1"/>
    <col min="4" max="4" width="15.2857142857143" customWidth="1"/>
    <col min="5" max="5" width="13.4285714285714" customWidth="1"/>
    <col min="6" max="6" width="13.5714285714286" customWidth="1"/>
    <col min="7" max="7" width="11.8571428571429" customWidth="1"/>
    <col min="8" max="8" width="12.8571428571429" customWidth="1"/>
    <col min="9" max="9" width="33.7142857142857" customWidth="1"/>
    <col min="10" max="10" width="7.14285714285714" customWidth="1"/>
    <col min="11" max="11" width="10.5714285714286" customWidth="1"/>
    <col min="12" max="12" width="12.8571428571429" customWidth="1"/>
    <col min="13" max="13" width="7.14285714285714" customWidth="1"/>
    <col min="14" max="14" width="10.5714285714286" customWidth="1"/>
    <col min="15" max="1025" width="14.4285714285714" customWidth="1"/>
  </cols>
  <sheetData>
    <row r="1" spans="1:9">
      <c r="A1" s="187" t="s">
        <v>190</v>
      </c>
      <c r="B1" s="187"/>
      <c r="C1" s="187"/>
      <c r="D1" s="187"/>
      <c r="E1" s="187"/>
      <c r="F1" s="187"/>
      <c r="G1" s="187"/>
      <c r="H1" s="187"/>
      <c r="I1" s="187"/>
    </row>
    <row r="2" spans="1:9">
      <c r="A2" s="187"/>
      <c r="B2" s="187"/>
      <c r="C2" s="187"/>
      <c r="D2" s="187"/>
      <c r="E2" s="187"/>
      <c r="F2" s="187"/>
      <c r="G2" s="187"/>
      <c r="H2" s="187"/>
      <c r="I2" s="187"/>
    </row>
    <row r="3" spans="1:9">
      <c r="A3" s="187" t="s">
        <v>45</v>
      </c>
      <c r="B3" s="187"/>
      <c r="C3" s="187"/>
      <c r="D3" s="187"/>
      <c r="E3" s="187"/>
      <c r="F3" s="187"/>
      <c r="G3" s="187"/>
      <c r="H3" s="188" t="s">
        <v>46</v>
      </c>
      <c r="I3" s="188"/>
    </row>
    <row r="4" spans="1:9">
      <c r="A4" s="187"/>
      <c r="B4" s="187"/>
      <c r="C4" s="187"/>
      <c r="D4" s="187"/>
      <c r="E4" s="187"/>
      <c r="F4" s="187"/>
      <c r="G4" s="187"/>
      <c r="H4" s="187"/>
      <c r="I4" s="187"/>
    </row>
    <row r="5" spans="1:9">
      <c r="A5" s="189" t="s">
        <v>47</v>
      </c>
      <c r="B5" s="189"/>
      <c r="C5" s="189"/>
      <c r="D5" s="189"/>
      <c r="E5" s="189"/>
      <c r="F5" s="189"/>
      <c r="G5" s="189"/>
      <c r="H5" s="189"/>
      <c r="I5" s="189"/>
    </row>
    <row r="6" spans="1:9">
      <c r="A6" s="188" t="s">
        <v>48</v>
      </c>
      <c r="B6" s="190" t="s">
        <v>49</v>
      </c>
      <c r="C6" s="190"/>
      <c r="D6" s="190"/>
      <c r="E6" s="190"/>
      <c r="F6" s="190"/>
      <c r="G6" s="190"/>
      <c r="H6" s="190"/>
      <c r="I6" s="207"/>
    </row>
    <row r="7" spans="1:9">
      <c r="A7" s="188" t="s">
        <v>50</v>
      </c>
      <c r="B7" s="190" t="s">
        <v>51</v>
      </c>
      <c r="C7" s="190"/>
      <c r="D7" s="190"/>
      <c r="E7" s="190"/>
      <c r="F7" s="190"/>
      <c r="G7" s="190"/>
      <c r="H7" s="190"/>
      <c r="I7" s="188" t="s">
        <v>52</v>
      </c>
    </row>
    <row r="8" spans="1:9">
      <c r="A8" s="188" t="s">
        <v>53</v>
      </c>
      <c r="B8" s="190" t="s">
        <v>54</v>
      </c>
      <c r="C8" s="190"/>
      <c r="D8" s="190"/>
      <c r="E8" s="190"/>
      <c r="F8" s="190"/>
      <c r="G8" s="190"/>
      <c r="H8" s="190"/>
      <c r="I8" s="188" t="s">
        <v>55</v>
      </c>
    </row>
    <row r="9" spans="1:9">
      <c r="A9" s="188" t="s">
        <v>56</v>
      </c>
      <c r="B9" s="190" t="s">
        <v>57</v>
      </c>
      <c r="C9" s="190"/>
      <c r="D9" s="190"/>
      <c r="E9" s="190"/>
      <c r="F9" s="190"/>
      <c r="G9" s="190"/>
      <c r="H9" s="190"/>
      <c r="I9" s="188">
        <v>24</v>
      </c>
    </row>
    <row r="10" spans="1:9">
      <c r="A10" s="191"/>
      <c r="B10" s="191"/>
      <c r="C10" s="191"/>
      <c r="D10" s="191"/>
      <c r="E10" s="191"/>
      <c r="F10" s="191"/>
      <c r="G10" s="191"/>
      <c r="H10" s="191"/>
      <c r="I10" s="191"/>
    </row>
    <row r="11" spans="1:9">
      <c r="A11" s="189" t="s">
        <v>58</v>
      </c>
      <c r="B11" s="189"/>
      <c r="C11" s="189"/>
      <c r="D11" s="189"/>
      <c r="E11" s="189"/>
      <c r="F11" s="189"/>
      <c r="G11" s="189"/>
      <c r="H11" s="189"/>
      <c r="I11" s="189"/>
    </row>
    <row r="12" ht="12.75" customHeight="1" spans="1:9">
      <c r="A12" s="188" t="s">
        <v>59</v>
      </c>
      <c r="B12" s="188"/>
      <c r="C12" s="188" t="s">
        <v>60</v>
      </c>
      <c r="D12" s="188"/>
      <c r="E12" s="188" t="s">
        <v>61</v>
      </c>
      <c r="F12" s="188"/>
      <c r="G12" s="188"/>
      <c r="H12" s="188"/>
      <c r="I12" s="188"/>
    </row>
    <row r="13" ht="26.25" customHeight="1" spans="1:9">
      <c r="A13" s="192" t="s">
        <v>62</v>
      </c>
      <c r="B13" s="192"/>
      <c r="C13" s="193" t="s">
        <v>14</v>
      </c>
      <c r="D13" s="193"/>
      <c r="E13" s="194">
        <v>2</v>
      </c>
      <c r="F13" s="194"/>
      <c r="G13" s="194"/>
      <c r="H13" s="194"/>
      <c r="I13" s="194"/>
    </row>
    <row r="14" spans="1:9">
      <c r="A14" s="189" t="s">
        <v>63</v>
      </c>
      <c r="B14" s="189"/>
      <c r="C14" s="189"/>
      <c r="D14" s="189"/>
      <c r="E14" s="189"/>
      <c r="F14" s="189"/>
      <c r="G14" s="189"/>
      <c r="H14" s="189"/>
      <c r="I14" s="189"/>
    </row>
    <row r="15" spans="1:10">
      <c r="A15" s="188">
        <v>1</v>
      </c>
      <c r="B15" s="190" t="s">
        <v>64</v>
      </c>
      <c r="C15" s="190"/>
      <c r="D15" s="190"/>
      <c r="E15" s="190"/>
      <c r="F15" s="190"/>
      <c r="G15" s="190"/>
      <c r="H15" s="190"/>
      <c r="I15" s="194" t="s">
        <v>191</v>
      </c>
      <c r="J15" s="208"/>
    </row>
    <row r="16" spans="1:9">
      <c r="A16" s="188">
        <v>2</v>
      </c>
      <c r="B16" s="190" t="s">
        <v>65</v>
      </c>
      <c r="C16" s="190"/>
      <c r="D16" s="190"/>
      <c r="E16" s="190"/>
      <c r="F16" s="190"/>
      <c r="G16" s="190"/>
      <c r="H16" s="190"/>
      <c r="I16" s="192" t="s">
        <v>24</v>
      </c>
    </row>
    <row r="17" spans="1:9">
      <c r="A17" s="188">
        <v>3</v>
      </c>
      <c r="B17" s="190" t="s">
        <v>66</v>
      </c>
      <c r="C17" s="190"/>
      <c r="D17" s="190"/>
      <c r="E17" s="190"/>
      <c r="F17" s="190"/>
      <c r="G17" s="190"/>
      <c r="H17" s="190"/>
      <c r="I17" s="209">
        <v>2020.11</v>
      </c>
    </row>
    <row r="18" ht="38.25" spans="1:9">
      <c r="A18" s="194">
        <v>4</v>
      </c>
      <c r="B18" s="195" t="s">
        <v>67</v>
      </c>
      <c r="C18" s="195"/>
      <c r="D18" s="195"/>
      <c r="E18" s="195"/>
      <c r="F18" s="195"/>
      <c r="G18" s="195"/>
      <c r="H18" s="195"/>
      <c r="I18" s="192" t="s">
        <v>68</v>
      </c>
    </row>
    <row r="19" spans="1:9">
      <c r="A19" s="188">
        <v>5</v>
      </c>
      <c r="B19" s="190" t="s">
        <v>69</v>
      </c>
      <c r="C19" s="190"/>
      <c r="D19" s="190"/>
      <c r="E19" s="190"/>
      <c r="F19" s="190"/>
      <c r="G19" s="190"/>
      <c r="H19" s="190"/>
      <c r="I19" s="207" t="s">
        <v>70</v>
      </c>
    </row>
    <row r="20" spans="1:9">
      <c r="A20" s="196"/>
      <c r="B20" s="196"/>
      <c r="C20" s="196"/>
      <c r="D20" s="196"/>
      <c r="E20" s="196"/>
      <c r="F20" s="196"/>
      <c r="G20" s="196"/>
      <c r="H20" s="196"/>
      <c r="I20" s="196"/>
    </row>
    <row r="21" ht="15.75" customHeight="1" spans="1:9">
      <c r="A21" s="189" t="s">
        <v>71</v>
      </c>
      <c r="B21" s="189"/>
      <c r="C21" s="189"/>
      <c r="D21" s="189"/>
      <c r="E21" s="189"/>
      <c r="F21" s="189"/>
      <c r="G21" s="189"/>
      <c r="H21" s="189"/>
      <c r="I21" s="189"/>
    </row>
    <row r="22" ht="15.75" customHeight="1" spans="1:9">
      <c r="A22" s="197">
        <v>1</v>
      </c>
      <c r="B22" s="189" t="s">
        <v>72</v>
      </c>
      <c r="C22" s="189"/>
      <c r="D22" s="189"/>
      <c r="E22" s="189"/>
      <c r="F22" s="189"/>
      <c r="G22" s="189"/>
      <c r="H22" s="189" t="s">
        <v>73</v>
      </c>
      <c r="I22" s="189" t="s">
        <v>74</v>
      </c>
    </row>
    <row r="23" ht="15.75" customHeight="1" spans="1:9">
      <c r="A23" s="187" t="s">
        <v>48</v>
      </c>
      <c r="B23" s="190" t="s">
        <v>75</v>
      </c>
      <c r="C23" s="190"/>
      <c r="D23" s="190"/>
      <c r="E23" s="190"/>
      <c r="F23" s="190"/>
      <c r="G23" s="190"/>
      <c r="H23" s="196"/>
      <c r="I23" s="210">
        <f>I17</f>
        <v>2020.11</v>
      </c>
    </row>
    <row r="24" ht="15.75" customHeight="1" spans="1:9">
      <c r="A24" s="187" t="s">
        <v>50</v>
      </c>
      <c r="B24" s="190" t="s">
        <v>76</v>
      </c>
      <c r="C24" s="190"/>
      <c r="D24" s="190"/>
      <c r="E24" s="190"/>
      <c r="F24" s="190"/>
      <c r="G24" s="190"/>
      <c r="H24" s="198"/>
      <c r="I24" s="210">
        <f>(I23*H24)</f>
        <v>0</v>
      </c>
    </row>
    <row r="25" ht="15.75" customHeight="1" spans="1:9">
      <c r="A25" s="187" t="s">
        <v>53</v>
      </c>
      <c r="B25" s="190" t="s">
        <v>77</v>
      </c>
      <c r="C25" s="190"/>
      <c r="D25" s="190"/>
      <c r="E25" s="190"/>
      <c r="F25" s="190"/>
      <c r="G25" s="190"/>
      <c r="H25" s="198"/>
      <c r="I25" s="210">
        <v>0</v>
      </c>
    </row>
    <row r="26" ht="15.75" customHeight="1" spans="1:9">
      <c r="A26" s="187" t="s">
        <v>56</v>
      </c>
      <c r="B26" s="190" t="s">
        <v>78</v>
      </c>
      <c r="C26" s="190"/>
      <c r="D26" s="190"/>
      <c r="E26" s="190"/>
      <c r="F26" s="190"/>
      <c r="G26" s="190"/>
      <c r="H26" s="198"/>
      <c r="I26" s="210">
        <v>0</v>
      </c>
    </row>
    <row r="27" ht="15.75" customHeight="1" spans="1:9">
      <c r="A27" s="187" t="s">
        <v>79</v>
      </c>
      <c r="B27" s="190" t="s">
        <v>80</v>
      </c>
      <c r="C27" s="190"/>
      <c r="D27" s="190"/>
      <c r="E27" s="190"/>
      <c r="F27" s="190"/>
      <c r="G27" s="190"/>
      <c r="H27" s="198"/>
      <c r="I27" s="210">
        <v>0</v>
      </c>
    </row>
    <row r="28" ht="15.75" customHeight="1" spans="1:9">
      <c r="A28" s="187" t="s">
        <v>81</v>
      </c>
      <c r="B28" s="190" t="s">
        <v>82</v>
      </c>
      <c r="C28" s="190"/>
      <c r="D28" s="190"/>
      <c r="E28" s="190"/>
      <c r="F28" s="190"/>
      <c r="G28" s="190"/>
      <c r="H28" s="198"/>
      <c r="I28" s="210">
        <v>0</v>
      </c>
    </row>
    <row r="29" ht="15.75" customHeight="1" spans="1:9">
      <c r="A29" s="189" t="s">
        <v>83</v>
      </c>
      <c r="B29" s="189"/>
      <c r="C29" s="189"/>
      <c r="D29" s="189"/>
      <c r="E29" s="189"/>
      <c r="F29" s="189"/>
      <c r="G29" s="189"/>
      <c r="H29" s="189"/>
      <c r="I29" s="211">
        <f>SUM(I23:I28)</f>
        <v>2020.11</v>
      </c>
    </row>
    <row r="30" ht="15.75" customHeight="1" spans="1:9">
      <c r="A30" s="199"/>
      <c r="B30" s="199"/>
      <c r="C30" s="199"/>
      <c r="D30" s="199"/>
      <c r="E30" s="199"/>
      <c r="F30" s="199"/>
      <c r="G30" s="199"/>
      <c r="H30" s="199"/>
      <c r="I30" s="199"/>
    </row>
    <row r="31" ht="15.75" customHeight="1" spans="1:9">
      <c r="A31" s="189" t="s">
        <v>84</v>
      </c>
      <c r="B31" s="189"/>
      <c r="C31" s="189"/>
      <c r="D31" s="189"/>
      <c r="E31" s="189"/>
      <c r="F31" s="189"/>
      <c r="G31" s="189"/>
      <c r="H31" s="189"/>
      <c r="I31" s="189"/>
    </row>
    <row r="32" ht="15.75" customHeight="1" spans="1:9">
      <c r="A32" s="189" t="s">
        <v>85</v>
      </c>
      <c r="B32" s="189"/>
      <c r="C32" s="189"/>
      <c r="D32" s="189"/>
      <c r="E32" s="189"/>
      <c r="F32" s="189"/>
      <c r="G32" s="189"/>
      <c r="H32" s="189" t="s">
        <v>73</v>
      </c>
      <c r="I32" s="189" t="s">
        <v>74</v>
      </c>
    </row>
    <row r="33" ht="15.75" customHeight="1" spans="1:9">
      <c r="A33" s="187" t="s">
        <v>48</v>
      </c>
      <c r="B33" s="190" t="s">
        <v>86</v>
      </c>
      <c r="C33" s="190"/>
      <c r="D33" s="190"/>
      <c r="E33" s="190"/>
      <c r="F33" s="190"/>
      <c r="G33" s="190"/>
      <c r="H33" s="198">
        <f>ROUND(1/12,4)</f>
        <v>0.0833</v>
      </c>
      <c r="I33" s="212">
        <f>ROUND(I29*H33,2)</f>
        <v>168.28</v>
      </c>
    </row>
    <row r="34" ht="15.75" customHeight="1" spans="1:9">
      <c r="A34" s="187" t="s">
        <v>50</v>
      </c>
      <c r="B34" s="190" t="s">
        <v>87</v>
      </c>
      <c r="C34" s="190"/>
      <c r="D34" s="190"/>
      <c r="E34" s="190"/>
      <c r="F34" s="190"/>
      <c r="G34" s="190"/>
      <c r="H34" s="198">
        <v>0.121</v>
      </c>
      <c r="I34" s="212">
        <f>ROUND(I29*H34,2)</f>
        <v>244.43</v>
      </c>
    </row>
    <row r="35" ht="15.75" customHeight="1" spans="1:9">
      <c r="A35" s="189" t="s">
        <v>88</v>
      </c>
      <c r="B35" s="189"/>
      <c r="C35" s="189"/>
      <c r="D35" s="189"/>
      <c r="E35" s="189"/>
      <c r="F35" s="189"/>
      <c r="G35" s="189"/>
      <c r="H35" s="200">
        <f>SUM(H33:H34)</f>
        <v>0.2043</v>
      </c>
      <c r="I35" s="211">
        <f>SUM(I33:I34)</f>
        <v>412.71</v>
      </c>
    </row>
    <row r="36" ht="15.75" customHeight="1" spans="1:9">
      <c r="A36" s="201" t="s">
        <v>89</v>
      </c>
      <c r="B36" s="201"/>
      <c r="C36" s="201"/>
      <c r="D36" s="201"/>
      <c r="E36" s="201"/>
      <c r="F36" s="201"/>
      <c r="G36" s="202" t="s">
        <v>90</v>
      </c>
      <c r="H36" s="202"/>
      <c r="I36" s="213">
        <f>I29</f>
        <v>2020.11</v>
      </c>
    </row>
    <row r="37" ht="15.75" customHeight="1" spans="1:9">
      <c r="A37" s="201"/>
      <c r="B37" s="201"/>
      <c r="C37" s="201"/>
      <c r="D37" s="201"/>
      <c r="E37" s="201"/>
      <c r="F37" s="201"/>
      <c r="G37" s="202" t="s">
        <v>91</v>
      </c>
      <c r="H37" s="202"/>
      <c r="I37" s="213">
        <f>I35</f>
        <v>412.71</v>
      </c>
    </row>
    <row r="38" ht="15.75" customHeight="1" spans="1:9">
      <c r="A38" s="201"/>
      <c r="B38" s="201"/>
      <c r="C38" s="201"/>
      <c r="D38" s="201"/>
      <c r="E38" s="201"/>
      <c r="F38" s="201"/>
      <c r="G38" s="203" t="s">
        <v>92</v>
      </c>
      <c r="H38" s="203"/>
      <c r="I38" s="214">
        <f>SUM(I36:I37)</f>
        <v>2432.82</v>
      </c>
    </row>
    <row r="39" ht="15.75" customHeight="1" spans="1:9">
      <c r="A39" s="189" t="s">
        <v>93</v>
      </c>
      <c r="B39" s="189"/>
      <c r="C39" s="189"/>
      <c r="D39" s="189"/>
      <c r="E39" s="189"/>
      <c r="F39" s="189"/>
      <c r="G39" s="189"/>
      <c r="H39" s="189" t="s">
        <v>73</v>
      </c>
      <c r="I39" s="189" t="s">
        <v>74</v>
      </c>
    </row>
    <row r="40" ht="15.75" customHeight="1" spans="1:9">
      <c r="A40" s="187" t="s">
        <v>48</v>
      </c>
      <c r="B40" s="190" t="s">
        <v>94</v>
      </c>
      <c r="C40" s="190"/>
      <c r="D40" s="190"/>
      <c r="E40" s="190"/>
      <c r="F40" s="190"/>
      <c r="G40" s="190"/>
      <c r="H40" s="198">
        <v>0.2</v>
      </c>
      <c r="I40" s="212">
        <f t="shared" ref="I40:I47" si="0">ROUND($I$38*H40,2)</f>
        <v>486.56</v>
      </c>
    </row>
    <row r="41" ht="15.75" customHeight="1" spans="1:9">
      <c r="A41" s="187" t="s">
        <v>50</v>
      </c>
      <c r="B41" s="190" t="s">
        <v>95</v>
      </c>
      <c r="C41" s="190"/>
      <c r="D41" s="190"/>
      <c r="E41" s="190"/>
      <c r="F41" s="190"/>
      <c r="G41" s="190"/>
      <c r="H41" s="198">
        <v>0.025</v>
      </c>
      <c r="I41" s="212">
        <f t="shared" si="0"/>
        <v>60.82</v>
      </c>
    </row>
    <row r="42" ht="15.75" customHeight="1" spans="1:9">
      <c r="A42" s="187" t="s">
        <v>53</v>
      </c>
      <c r="B42" s="190" t="s">
        <v>96</v>
      </c>
      <c r="C42" s="190"/>
      <c r="D42" s="190"/>
      <c r="E42" s="190"/>
      <c r="F42" s="190"/>
      <c r="G42" s="190"/>
      <c r="H42" s="198">
        <v>0.06</v>
      </c>
      <c r="I42" s="212">
        <f t="shared" si="0"/>
        <v>145.97</v>
      </c>
    </row>
    <row r="43" ht="15.75" customHeight="1" spans="1:9">
      <c r="A43" s="187" t="s">
        <v>56</v>
      </c>
      <c r="B43" s="190" t="s">
        <v>97</v>
      </c>
      <c r="C43" s="190"/>
      <c r="D43" s="190"/>
      <c r="E43" s="190"/>
      <c r="F43" s="190"/>
      <c r="G43" s="190"/>
      <c r="H43" s="198">
        <v>0.015</v>
      </c>
      <c r="I43" s="212">
        <f t="shared" si="0"/>
        <v>36.49</v>
      </c>
    </row>
    <row r="44" ht="15.75" customHeight="1" spans="1:9">
      <c r="A44" s="187" t="s">
        <v>79</v>
      </c>
      <c r="B44" s="190" t="s">
        <v>98</v>
      </c>
      <c r="C44" s="190"/>
      <c r="D44" s="190"/>
      <c r="E44" s="190"/>
      <c r="F44" s="190"/>
      <c r="G44" s="190"/>
      <c r="H44" s="198">
        <v>0.01</v>
      </c>
      <c r="I44" s="212">
        <f t="shared" si="0"/>
        <v>24.33</v>
      </c>
    </row>
    <row r="45" ht="15.75" customHeight="1" spans="1:9">
      <c r="A45" s="187" t="s">
        <v>81</v>
      </c>
      <c r="B45" s="190" t="s">
        <v>99</v>
      </c>
      <c r="C45" s="190"/>
      <c r="D45" s="190"/>
      <c r="E45" s="190"/>
      <c r="F45" s="190"/>
      <c r="G45" s="190"/>
      <c r="H45" s="198">
        <v>0.006</v>
      </c>
      <c r="I45" s="212">
        <f t="shared" si="0"/>
        <v>14.6</v>
      </c>
    </row>
    <row r="46" ht="15.75" customHeight="1" spans="1:9">
      <c r="A46" s="187" t="s">
        <v>100</v>
      </c>
      <c r="B46" s="190" t="s">
        <v>101</v>
      </c>
      <c r="C46" s="190"/>
      <c r="D46" s="190"/>
      <c r="E46" s="190"/>
      <c r="F46" s="190"/>
      <c r="G46" s="190"/>
      <c r="H46" s="198">
        <v>0.002</v>
      </c>
      <c r="I46" s="212">
        <f t="shared" si="0"/>
        <v>4.87</v>
      </c>
    </row>
    <row r="47" ht="15.75" customHeight="1" spans="1:9">
      <c r="A47" s="187" t="s">
        <v>102</v>
      </c>
      <c r="B47" s="190" t="s">
        <v>103</v>
      </c>
      <c r="C47" s="190"/>
      <c r="D47" s="190"/>
      <c r="E47" s="190"/>
      <c r="F47" s="190"/>
      <c r="G47" s="190"/>
      <c r="H47" s="198">
        <v>0.08</v>
      </c>
      <c r="I47" s="212">
        <f t="shared" si="0"/>
        <v>194.63</v>
      </c>
    </row>
    <row r="48" ht="15.75" customHeight="1" spans="1:9">
      <c r="A48" s="189" t="s">
        <v>104</v>
      </c>
      <c r="B48" s="189"/>
      <c r="C48" s="189"/>
      <c r="D48" s="189"/>
      <c r="E48" s="189"/>
      <c r="F48" s="189"/>
      <c r="G48" s="189"/>
      <c r="H48" s="200">
        <f>SUM(H40:H47)</f>
        <v>0.398</v>
      </c>
      <c r="I48" s="211">
        <f>SUM(I40:I47)</f>
        <v>968.27</v>
      </c>
    </row>
    <row r="49" ht="15.75" customHeight="1" spans="1:9">
      <c r="A49" s="204"/>
      <c r="B49" s="204"/>
      <c r="C49" s="204"/>
      <c r="D49" s="204"/>
      <c r="E49" s="204"/>
      <c r="F49" s="204"/>
      <c r="G49" s="204"/>
      <c r="H49" s="204"/>
      <c r="I49" s="204"/>
    </row>
    <row r="50" ht="15.75" customHeight="1" spans="1:9">
      <c r="A50" s="189" t="s">
        <v>105</v>
      </c>
      <c r="B50" s="189"/>
      <c r="C50" s="189"/>
      <c r="D50" s="189"/>
      <c r="E50" s="189"/>
      <c r="F50" s="189"/>
      <c r="G50" s="189"/>
      <c r="H50" s="200"/>
      <c r="I50" s="189" t="s">
        <v>74</v>
      </c>
    </row>
    <row r="51" ht="15.75" customHeight="1" spans="1:9">
      <c r="A51" s="187" t="s">
        <v>48</v>
      </c>
      <c r="B51" s="196" t="s">
        <v>106</v>
      </c>
      <c r="C51" s="196"/>
      <c r="D51" s="196"/>
      <c r="E51" s="196"/>
      <c r="F51" s="196"/>
      <c r="G51" s="196"/>
      <c r="H51" s="205">
        <v>4</v>
      </c>
      <c r="I51" s="215">
        <f>ROUND((H51*2*22)-0.06*I23,2)</f>
        <v>54.79</v>
      </c>
    </row>
    <row r="52" ht="15.75" customHeight="1" spans="1:9">
      <c r="A52" s="187" t="s">
        <v>50</v>
      </c>
      <c r="B52" s="196" t="s">
        <v>107</v>
      </c>
      <c r="C52" s="196"/>
      <c r="D52" s="196"/>
      <c r="E52" s="196"/>
      <c r="F52" s="196"/>
      <c r="G52" s="196"/>
      <c r="H52" s="188" t="s">
        <v>108</v>
      </c>
      <c r="I52" s="210">
        <v>473.82</v>
      </c>
    </row>
    <row r="53" ht="15.75" customHeight="1" spans="1:9">
      <c r="A53" s="187" t="s">
        <v>53</v>
      </c>
      <c r="B53" s="196" t="s">
        <v>109</v>
      </c>
      <c r="C53" s="196"/>
      <c r="D53" s="196"/>
      <c r="E53" s="196"/>
      <c r="F53" s="196"/>
      <c r="G53" s="196"/>
      <c r="H53" s="188" t="s">
        <v>108</v>
      </c>
      <c r="I53" s="210">
        <v>52.15</v>
      </c>
    </row>
    <row r="54" ht="15.75" customHeight="1" spans="1:9">
      <c r="A54" s="187" t="s">
        <v>56</v>
      </c>
      <c r="B54" s="196" t="s">
        <v>110</v>
      </c>
      <c r="C54" s="196"/>
      <c r="D54" s="196"/>
      <c r="E54" s="196"/>
      <c r="F54" s="196"/>
      <c r="G54" s="196"/>
      <c r="H54" s="188" t="s">
        <v>108</v>
      </c>
      <c r="I54" s="210">
        <f>ROUND((I23*26)*0.002/12,2)</f>
        <v>8.75</v>
      </c>
    </row>
    <row r="55" ht="15.75" customHeight="1" spans="1:9">
      <c r="A55" s="189" t="s">
        <v>111</v>
      </c>
      <c r="B55" s="189"/>
      <c r="C55" s="189"/>
      <c r="D55" s="189"/>
      <c r="E55" s="189"/>
      <c r="F55" s="189"/>
      <c r="G55" s="189"/>
      <c r="H55" s="189"/>
      <c r="I55" s="216">
        <f>SUM(I51:I54)</f>
        <v>589.51</v>
      </c>
    </row>
    <row r="56" ht="15.75" customHeight="1" spans="1:9">
      <c r="A56" s="204"/>
      <c r="B56" s="204"/>
      <c r="C56" s="204"/>
      <c r="D56" s="204"/>
      <c r="E56" s="204"/>
      <c r="F56" s="204"/>
      <c r="G56" s="204"/>
      <c r="H56" s="204"/>
      <c r="I56" s="204"/>
    </row>
    <row r="57" ht="15.75" customHeight="1" spans="1:9">
      <c r="A57" s="189" t="s">
        <v>112</v>
      </c>
      <c r="B57" s="189"/>
      <c r="C57" s="189"/>
      <c r="D57" s="189"/>
      <c r="E57" s="189"/>
      <c r="F57" s="189"/>
      <c r="G57" s="189"/>
      <c r="H57" s="189"/>
      <c r="I57" s="189"/>
    </row>
    <row r="58" ht="15.75" customHeight="1" spans="1:9">
      <c r="A58" s="189" t="s">
        <v>113</v>
      </c>
      <c r="B58" s="189"/>
      <c r="C58" s="189"/>
      <c r="D58" s="189"/>
      <c r="E58" s="189"/>
      <c r="F58" s="189"/>
      <c r="G58" s="189"/>
      <c r="H58" s="189"/>
      <c r="I58" s="189" t="s">
        <v>74</v>
      </c>
    </row>
    <row r="59" ht="15.75" customHeight="1" spans="1:9">
      <c r="A59" s="187" t="s">
        <v>114</v>
      </c>
      <c r="B59" s="190" t="s">
        <v>115</v>
      </c>
      <c r="C59" s="190"/>
      <c r="D59" s="190"/>
      <c r="E59" s="190"/>
      <c r="F59" s="190"/>
      <c r="G59" s="190"/>
      <c r="H59" s="190"/>
      <c r="I59" s="212">
        <f>I35</f>
        <v>412.71</v>
      </c>
    </row>
    <row r="60" ht="15.75" customHeight="1" spans="1:14">
      <c r="A60" s="187" t="s">
        <v>116</v>
      </c>
      <c r="B60" s="190" t="s">
        <v>117</v>
      </c>
      <c r="C60" s="190"/>
      <c r="D60" s="190"/>
      <c r="E60" s="190"/>
      <c r="F60" s="190"/>
      <c r="G60" s="190"/>
      <c r="H60" s="190"/>
      <c r="I60" s="212">
        <f>I48</f>
        <v>968.27</v>
      </c>
      <c r="N60" s="217"/>
    </row>
    <row r="61" ht="15.75" customHeight="1" spans="1:9">
      <c r="A61" s="187" t="s">
        <v>118</v>
      </c>
      <c r="B61" s="190" t="s">
        <v>119</v>
      </c>
      <c r="C61" s="190"/>
      <c r="D61" s="190"/>
      <c r="E61" s="190"/>
      <c r="F61" s="190"/>
      <c r="G61" s="190"/>
      <c r="H61" s="190"/>
      <c r="I61" s="212">
        <f>I55</f>
        <v>589.51</v>
      </c>
    </row>
    <row r="62" ht="15.75" customHeight="1" spans="1:9">
      <c r="A62" s="189" t="s">
        <v>120</v>
      </c>
      <c r="B62" s="189"/>
      <c r="C62" s="189"/>
      <c r="D62" s="189"/>
      <c r="E62" s="189"/>
      <c r="F62" s="189"/>
      <c r="G62" s="189"/>
      <c r="H62" s="189"/>
      <c r="I62" s="211">
        <f>SUM(I59:I61)</f>
        <v>1970.49</v>
      </c>
    </row>
    <row r="63" ht="15.75" customHeight="1" spans="1:9">
      <c r="A63" s="206" t="s">
        <v>121</v>
      </c>
      <c r="B63" s="206"/>
      <c r="C63" s="206"/>
      <c r="D63" s="206"/>
      <c r="E63" s="206"/>
      <c r="F63" s="206"/>
      <c r="G63" s="202" t="s">
        <v>90</v>
      </c>
      <c r="H63" s="202"/>
      <c r="I63" s="213">
        <f>I29</f>
        <v>2020.11</v>
      </c>
    </row>
    <row r="64" ht="15.75" customHeight="1" spans="1:9">
      <c r="A64" s="206"/>
      <c r="B64" s="206"/>
      <c r="C64" s="206"/>
      <c r="D64" s="206"/>
      <c r="E64" s="206"/>
      <c r="F64" s="206"/>
      <c r="G64" s="202" t="s">
        <v>122</v>
      </c>
      <c r="H64" s="202"/>
      <c r="I64" s="213">
        <f>I62</f>
        <v>1970.49</v>
      </c>
    </row>
    <row r="65" ht="15.75" customHeight="1" spans="1:9">
      <c r="A65" s="206"/>
      <c r="B65" s="206"/>
      <c r="C65" s="206"/>
      <c r="D65" s="206"/>
      <c r="E65" s="206"/>
      <c r="F65" s="206"/>
      <c r="G65" s="203" t="s">
        <v>92</v>
      </c>
      <c r="H65" s="203"/>
      <c r="I65" s="214">
        <f>SUM(I63:I64)</f>
        <v>3990.6</v>
      </c>
    </row>
    <row r="66" ht="15.75" customHeight="1" spans="1:9">
      <c r="A66" s="189" t="s">
        <v>123</v>
      </c>
      <c r="B66" s="189"/>
      <c r="C66" s="189"/>
      <c r="D66" s="189"/>
      <c r="E66" s="189"/>
      <c r="F66" s="189"/>
      <c r="G66" s="189"/>
      <c r="H66" s="189"/>
      <c r="I66" s="189"/>
    </row>
    <row r="67" ht="15.75" customHeight="1" spans="1:9">
      <c r="A67" s="187">
        <v>3</v>
      </c>
      <c r="B67" s="189" t="s">
        <v>124</v>
      </c>
      <c r="C67" s="189"/>
      <c r="D67" s="189"/>
      <c r="E67" s="189"/>
      <c r="F67" s="189"/>
      <c r="G67" s="189"/>
      <c r="H67" s="189" t="s">
        <v>73</v>
      </c>
      <c r="I67" s="189" t="s">
        <v>74</v>
      </c>
    </row>
    <row r="68" ht="15.75" customHeight="1" spans="1:9">
      <c r="A68" s="187" t="s">
        <v>48</v>
      </c>
      <c r="B68" s="190" t="s">
        <v>125</v>
      </c>
      <c r="C68" s="190"/>
      <c r="D68" s="190"/>
      <c r="E68" s="190"/>
      <c r="F68" s="190"/>
      <c r="G68" s="190"/>
      <c r="H68" s="198">
        <f>ROUND(((1/12)*5%),4)</f>
        <v>0.0042</v>
      </c>
      <c r="I68" s="212">
        <f t="shared" ref="I68:I72" si="1">ROUND(H68*$I$65,2)</f>
        <v>16.76</v>
      </c>
    </row>
    <row r="69" ht="15.75" customHeight="1" spans="1:12">
      <c r="A69" s="187" t="s">
        <v>50</v>
      </c>
      <c r="B69" s="190" t="s">
        <v>126</v>
      </c>
      <c r="C69" s="190"/>
      <c r="D69" s="190"/>
      <c r="E69" s="190"/>
      <c r="F69" s="190"/>
      <c r="G69" s="190"/>
      <c r="H69" s="198">
        <f>TRUNC(H68*H47,4)</f>
        <v>0.0003</v>
      </c>
      <c r="I69" s="212">
        <f t="shared" si="1"/>
        <v>1.2</v>
      </c>
      <c r="L69" s="233"/>
    </row>
    <row r="70" ht="15.75" customHeight="1" spans="1:9">
      <c r="A70" s="187" t="s">
        <v>53</v>
      </c>
      <c r="B70" s="190" t="s">
        <v>127</v>
      </c>
      <c r="C70" s="190"/>
      <c r="D70" s="190"/>
      <c r="E70" s="190"/>
      <c r="F70" s="190"/>
      <c r="G70" s="190"/>
      <c r="H70" s="198">
        <f>ROUND(((7/30)/12)*95%,4)</f>
        <v>0.0185</v>
      </c>
      <c r="I70" s="212">
        <f t="shared" si="1"/>
        <v>73.83</v>
      </c>
    </row>
    <row r="71" ht="15.75" customHeight="1" spans="1:12">
      <c r="A71" s="218" t="s">
        <v>56</v>
      </c>
      <c r="B71" s="219" t="s">
        <v>128</v>
      </c>
      <c r="C71" s="219"/>
      <c r="D71" s="219"/>
      <c r="E71" s="219"/>
      <c r="F71" s="219"/>
      <c r="G71" s="219"/>
      <c r="H71" s="198">
        <f>ROUND(H70*H48,4)</f>
        <v>0.0074</v>
      </c>
      <c r="I71" s="212">
        <f t="shared" si="1"/>
        <v>29.53</v>
      </c>
      <c r="L71" s="234"/>
    </row>
    <row r="72" ht="15.75" customHeight="1" spans="1:9">
      <c r="A72" s="187" t="s">
        <v>79</v>
      </c>
      <c r="B72" s="190" t="s">
        <v>129</v>
      </c>
      <c r="C72" s="190"/>
      <c r="D72" s="190"/>
      <c r="E72" s="190"/>
      <c r="F72" s="190"/>
      <c r="G72" s="190"/>
      <c r="H72" s="198">
        <v>0.04</v>
      </c>
      <c r="I72" s="212">
        <f t="shared" si="1"/>
        <v>159.62</v>
      </c>
    </row>
    <row r="73" ht="15.75" customHeight="1" spans="1:9">
      <c r="A73" s="189" t="s">
        <v>130</v>
      </c>
      <c r="B73" s="189"/>
      <c r="C73" s="189"/>
      <c r="D73" s="189"/>
      <c r="E73" s="189"/>
      <c r="F73" s="189"/>
      <c r="G73" s="189"/>
      <c r="H73" s="200">
        <f>SUM(H68:H72)</f>
        <v>0.0704</v>
      </c>
      <c r="I73" s="211">
        <f>SUM(I68:I72)</f>
        <v>280.94</v>
      </c>
    </row>
    <row r="74" ht="15.75" customHeight="1" spans="1:9">
      <c r="A74" s="220" t="s">
        <v>131</v>
      </c>
      <c r="B74" s="220"/>
      <c r="C74" s="220"/>
      <c r="D74" s="220"/>
      <c r="E74" s="220"/>
      <c r="F74" s="220"/>
      <c r="G74" s="202" t="s">
        <v>90</v>
      </c>
      <c r="H74" s="202"/>
      <c r="I74" s="213">
        <f>I29</f>
        <v>2020.11</v>
      </c>
    </row>
    <row r="75" ht="15.75" customHeight="1" spans="1:9">
      <c r="A75" s="220"/>
      <c r="B75" s="220"/>
      <c r="C75" s="220"/>
      <c r="D75" s="220"/>
      <c r="E75" s="220"/>
      <c r="F75" s="220"/>
      <c r="G75" s="202" t="s">
        <v>122</v>
      </c>
      <c r="H75" s="202"/>
      <c r="I75" s="213">
        <f>I62</f>
        <v>1970.49</v>
      </c>
    </row>
    <row r="76" ht="15.75" customHeight="1" spans="1:14">
      <c r="A76" s="220"/>
      <c r="B76" s="220"/>
      <c r="C76" s="220"/>
      <c r="D76" s="220"/>
      <c r="E76" s="220"/>
      <c r="F76" s="220"/>
      <c r="G76" s="202" t="s">
        <v>132</v>
      </c>
      <c r="H76" s="202"/>
      <c r="I76" s="213">
        <f>I73</f>
        <v>280.94</v>
      </c>
      <c r="N76" s="235"/>
    </row>
    <row r="77" ht="15.75" customHeight="1" spans="1:9">
      <c r="A77" s="220"/>
      <c r="B77" s="220"/>
      <c r="C77" s="220"/>
      <c r="D77" s="220"/>
      <c r="E77" s="220"/>
      <c r="F77" s="220"/>
      <c r="G77" s="203" t="s">
        <v>92</v>
      </c>
      <c r="H77" s="203"/>
      <c r="I77" s="214">
        <f>SUM(I74:I76)</f>
        <v>4271.54</v>
      </c>
    </row>
    <row r="78" ht="15.75" customHeight="1" spans="1:9">
      <c r="A78" s="189" t="s">
        <v>133</v>
      </c>
      <c r="B78" s="189"/>
      <c r="C78" s="189"/>
      <c r="D78" s="189"/>
      <c r="E78" s="189"/>
      <c r="F78" s="189"/>
      <c r="G78" s="189"/>
      <c r="H78" s="189"/>
      <c r="I78" s="189"/>
    </row>
    <row r="79" ht="15.75" customHeight="1" spans="1:9">
      <c r="A79" s="189" t="s">
        <v>134</v>
      </c>
      <c r="B79" s="189"/>
      <c r="C79" s="189"/>
      <c r="D79" s="189"/>
      <c r="E79" s="189"/>
      <c r="F79" s="189"/>
      <c r="G79" s="189"/>
      <c r="H79" s="189" t="s">
        <v>73</v>
      </c>
      <c r="I79" s="189" t="s">
        <v>74</v>
      </c>
    </row>
    <row r="80" ht="15.75" customHeight="1" spans="1:9">
      <c r="A80" s="187" t="s">
        <v>48</v>
      </c>
      <c r="B80" s="190" t="s">
        <v>135</v>
      </c>
      <c r="C80" s="190"/>
      <c r="D80" s="190"/>
      <c r="E80" s="190"/>
      <c r="F80" s="190"/>
      <c r="G80" s="190"/>
      <c r="H80" s="198">
        <f>ROUND(((1+1/3)/12)/12,4)</f>
        <v>0.0093</v>
      </c>
      <c r="I80" s="212">
        <f t="shared" ref="I80:I85" si="2">ROUND(H80*$I$77,2)</f>
        <v>39.73</v>
      </c>
    </row>
    <row r="81" ht="15.75" customHeight="1" spans="1:12">
      <c r="A81" s="187" t="s">
        <v>50</v>
      </c>
      <c r="B81" s="190" t="s">
        <v>136</v>
      </c>
      <c r="C81" s="190"/>
      <c r="D81" s="190"/>
      <c r="E81" s="190"/>
      <c r="F81" s="190"/>
      <c r="G81" s="190"/>
      <c r="H81" s="198">
        <f>ROUND((2/30)/12,4)</f>
        <v>0.0056</v>
      </c>
      <c r="I81" s="212">
        <f t="shared" si="2"/>
        <v>23.92</v>
      </c>
      <c r="L81" s="235"/>
    </row>
    <row r="82" ht="15.75" customHeight="1" spans="1:11">
      <c r="A82" s="187" t="s">
        <v>53</v>
      </c>
      <c r="B82" s="190" t="s">
        <v>137</v>
      </c>
      <c r="C82" s="190"/>
      <c r="D82" s="190"/>
      <c r="E82" s="190"/>
      <c r="F82" s="190"/>
      <c r="G82" s="190"/>
      <c r="H82" s="198">
        <f>ROUND(((5/30)/12)*2%,4)</f>
        <v>0.0003</v>
      </c>
      <c r="I82" s="212">
        <f t="shared" si="2"/>
        <v>1.28</v>
      </c>
      <c r="K82" s="235"/>
    </row>
    <row r="83" ht="15.75" customHeight="1" spans="1:9">
      <c r="A83" s="187" t="s">
        <v>56</v>
      </c>
      <c r="B83" s="190" t="s">
        <v>138</v>
      </c>
      <c r="C83" s="190"/>
      <c r="D83" s="190"/>
      <c r="E83" s="190"/>
      <c r="F83" s="190"/>
      <c r="G83" s="190"/>
      <c r="H83" s="198">
        <f>ROUND(((15/30)/12)*8%,4)</f>
        <v>0.0033</v>
      </c>
      <c r="I83" s="212">
        <f t="shared" si="2"/>
        <v>14.1</v>
      </c>
    </row>
    <row r="84" ht="15.75" customHeight="1" spans="1:9">
      <c r="A84" s="187" t="s">
        <v>79</v>
      </c>
      <c r="B84" s="190" t="s">
        <v>139</v>
      </c>
      <c r="C84" s="190"/>
      <c r="D84" s="190"/>
      <c r="E84" s="190"/>
      <c r="F84" s="190"/>
      <c r="G84" s="190"/>
      <c r="H84" s="198">
        <f>ROUND(((1+1/3)/12*4/12)*2%,4)</f>
        <v>0.0007</v>
      </c>
      <c r="I84" s="212">
        <f t="shared" si="2"/>
        <v>2.99</v>
      </c>
    </row>
    <row r="85" ht="15.75" customHeight="1" spans="1:9">
      <c r="A85" s="187" t="s">
        <v>81</v>
      </c>
      <c r="B85" s="190" t="s">
        <v>140</v>
      </c>
      <c r="C85" s="190"/>
      <c r="D85" s="190"/>
      <c r="E85" s="190"/>
      <c r="F85" s="190"/>
      <c r="G85" s="190"/>
      <c r="H85" s="198">
        <v>0</v>
      </c>
      <c r="I85" s="212">
        <f t="shared" si="2"/>
        <v>0</v>
      </c>
    </row>
    <row r="86" ht="15.75" customHeight="1" spans="1:9">
      <c r="A86" s="189" t="s">
        <v>141</v>
      </c>
      <c r="B86" s="189"/>
      <c r="C86" s="189"/>
      <c r="D86" s="189"/>
      <c r="E86" s="189"/>
      <c r="F86" s="189"/>
      <c r="G86" s="189"/>
      <c r="H86" s="200">
        <f>SUM(H80:H85)</f>
        <v>0.0192</v>
      </c>
      <c r="I86" s="211">
        <f>SUM(I80:I85)</f>
        <v>82.02</v>
      </c>
    </row>
    <row r="87" ht="15.75" customHeight="1" spans="1:9">
      <c r="A87" s="204"/>
      <c r="B87" s="204"/>
      <c r="C87" s="204"/>
      <c r="D87" s="204"/>
      <c r="E87" s="204"/>
      <c r="F87" s="204"/>
      <c r="G87" s="204"/>
      <c r="H87" s="204"/>
      <c r="I87" s="204"/>
    </row>
    <row r="88" ht="15.75" customHeight="1" spans="1:9">
      <c r="A88" s="189" t="s">
        <v>142</v>
      </c>
      <c r="B88" s="189"/>
      <c r="C88" s="189"/>
      <c r="D88" s="189"/>
      <c r="E88" s="189"/>
      <c r="F88" s="189"/>
      <c r="G88" s="189"/>
      <c r="H88" s="189" t="s">
        <v>73</v>
      </c>
      <c r="I88" s="189" t="s">
        <v>74</v>
      </c>
    </row>
    <row r="89" ht="15.75" customHeight="1" spans="1:9">
      <c r="A89" s="187" t="s">
        <v>48</v>
      </c>
      <c r="B89" s="190" t="s">
        <v>143</v>
      </c>
      <c r="C89" s="190"/>
      <c r="D89" s="190"/>
      <c r="E89" s="190"/>
      <c r="F89" s="190"/>
      <c r="G89" s="190"/>
      <c r="H89" s="198">
        <v>0</v>
      </c>
      <c r="I89" s="212">
        <f>I29*H89</f>
        <v>0</v>
      </c>
    </row>
    <row r="90" ht="15.75" customHeight="1" spans="1:9">
      <c r="A90" s="189" t="s">
        <v>144</v>
      </c>
      <c r="B90" s="189"/>
      <c r="C90" s="189"/>
      <c r="D90" s="189"/>
      <c r="E90" s="189"/>
      <c r="F90" s="189"/>
      <c r="G90" s="189"/>
      <c r="H90" s="200">
        <f>H89</f>
        <v>0</v>
      </c>
      <c r="I90" s="211">
        <f>I89</f>
        <v>0</v>
      </c>
    </row>
    <row r="91" ht="15.75" customHeight="1" spans="1:9">
      <c r="A91" s="204"/>
      <c r="B91" s="204"/>
      <c r="C91" s="204"/>
      <c r="D91" s="204"/>
      <c r="E91" s="204"/>
      <c r="F91" s="204"/>
      <c r="G91" s="204"/>
      <c r="H91" s="204"/>
      <c r="I91" s="204"/>
    </row>
    <row r="92" ht="15.75" customHeight="1" spans="1:9">
      <c r="A92" s="189" t="s">
        <v>145</v>
      </c>
      <c r="B92" s="189"/>
      <c r="C92" s="189"/>
      <c r="D92" s="189"/>
      <c r="E92" s="189"/>
      <c r="F92" s="189"/>
      <c r="G92" s="189"/>
      <c r="H92" s="189"/>
      <c r="I92" s="189"/>
    </row>
    <row r="93" ht="15.75" customHeight="1" spans="1:9">
      <c r="A93" s="189" t="s">
        <v>146</v>
      </c>
      <c r="B93" s="189"/>
      <c r="C93" s="189"/>
      <c r="D93" s="189"/>
      <c r="E93" s="189"/>
      <c r="F93" s="189"/>
      <c r="G93" s="189"/>
      <c r="H93" s="189"/>
      <c r="I93" s="189" t="s">
        <v>74</v>
      </c>
    </row>
    <row r="94" ht="15.75" customHeight="1" spans="1:9">
      <c r="A94" s="187" t="s">
        <v>147</v>
      </c>
      <c r="B94" s="190" t="s">
        <v>148</v>
      </c>
      <c r="C94" s="190"/>
      <c r="D94" s="190"/>
      <c r="E94" s="190"/>
      <c r="F94" s="190"/>
      <c r="G94" s="190"/>
      <c r="H94" s="190"/>
      <c r="I94" s="212">
        <f>I86</f>
        <v>82.02</v>
      </c>
    </row>
    <row r="95" ht="15.75" customHeight="1" spans="1:9">
      <c r="A95" s="187" t="s">
        <v>149</v>
      </c>
      <c r="B95" s="190" t="s">
        <v>150</v>
      </c>
      <c r="C95" s="190"/>
      <c r="D95" s="190"/>
      <c r="E95" s="190"/>
      <c r="F95" s="190"/>
      <c r="G95" s="190"/>
      <c r="H95" s="190"/>
      <c r="I95" s="212">
        <f>I90</f>
        <v>0</v>
      </c>
    </row>
    <row r="96" ht="15.75" customHeight="1" spans="1:9">
      <c r="A96" s="189" t="s">
        <v>151</v>
      </c>
      <c r="B96" s="189"/>
      <c r="C96" s="189"/>
      <c r="D96" s="189"/>
      <c r="E96" s="189"/>
      <c r="F96" s="189"/>
      <c r="G96" s="189"/>
      <c r="H96" s="189"/>
      <c r="I96" s="211">
        <f>SUM(I94:I95)</f>
        <v>82.02</v>
      </c>
    </row>
    <row r="97" ht="15.75" customHeight="1" spans="1:9">
      <c r="A97" s="204"/>
      <c r="B97" s="204"/>
      <c r="C97" s="204"/>
      <c r="D97" s="204"/>
      <c r="E97" s="204"/>
      <c r="F97" s="204"/>
      <c r="G97" s="204"/>
      <c r="H97" s="204"/>
      <c r="I97" s="204"/>
    </row>
    <row r="98" ht="15.75" customHeight="1" spans="1:9">
      <c r="A98" s="189" t="s">
        <v>152</v>
      </c>
      <c r="B98" s="189"/>
      <c r="C98" s="189"/>
      <c r="D98" s="189"/>
      <c r="E98" s="189"/>
      <c r="F98" s="189"/>
      <c r="G98" s="189"/>
      <c r="H98" s="189"/>
      <c r="I98" s="189"/>
    </row>
    <row r="99" ht="15.75" customHeight="1" spans="1:9">
      <c r="A99" s="189">
        <v>5</v>
      </c>
      <c r="B99" s="189" t="s">
        <v>153</v>
      </c>
      <c r="C99" s="189"/>
      <c r="D99" s="189"/>
      <c r="E99" s="189"/>
      <c r="F99" s="189"/>
      <c r="G99" s="189"/>
      <c r="H99" s="189"/>
      <c r="I99" s="189" t="s">
        <v>74</v>
      </c>
    </row>
    <row r="100" ht="15.75" customHeight="1" spans="1:9">
      <c r="A100" s="221" t="s">
        <v>48</v>
      </c>
      <c r="B100" s="196" t="s">
        <v>154</v>
      </c>
      <c r="C100" s="196"/>
      <c r="D100" s="196"/>
      <c r="E100" s="196"/>
      <c r="F100" s="196"/>
      <c r="G100" s="196"/>
      <c r="H100" s="222" t="s">
        <v>108</v>
      </c>
      <c r="I100" s="212">
        <v>0</v>
      </c>
    </row>
    <row r="101" ht="15.75" customHeight="1" spans="1:9">
      <c r="A101" s="221" t="s">
        <v>50</v>
      </c>
      <c r="B101" s="196" t="s">
        <v>155</v>
      </c>
      <c r="C101" s="196"/>
      <c r="D101" s="196"/>
      <c r="E101" s="196"/>
      <c r="F101" s="196"/>
      <c r="G101" s="196"/>
      <c r="H101" s="222" t="s">
        <v>108</v>
      </c>
      <c r="I101" s="236">
        <f>EPIS!K83</f>
        <v>24.2133333333333</v>
      </c>
    </row>
    <row r="102" ht="15.75" customHeight="1" spans="1:9">
      <c r="A102" s="221" t="s">
        <v>53</v>
      </c>
      <c r="B102" s="196" t="s">
        <v>156</v>
      </c>
      <c r="C102" s="196"/>
      <c r="D102" s="196"/>
      <c r="E102" s="196"/>
      <c r="F102" s="196"/>
      <c r="G102" s="196"/>
      <c r="H102" s="222" t="s">
        <v>108</v>
      </c>
      <c r="I102" s="236">
        <f>UNIFORMES!K66</f>
        <v>63.2791666666667</v>
      </c>
    </row>
    <row r="103" ht="15.75" customHeight="1" spans="1:9">
      <c r="A103" s="221" t="s">
        <v>56</v>
      </c>
      <c r="B103" s="196" t="s">
        <v>157</v>
      </c>
      <c r="C103" s="196"/>
      <c r="D103" s="196"/>
      <c r="E103" s="196"/>
      <c r="F103" s="196"/>
      <c r="G103" s="196"/>
      <c r="H103" s="223" t="s">
        <v>108</v>
      </c>
      <c r="I103" s="212">
        <f>'G1-FERRAMENTAS E EQUIPAMENTOS'!N110</f>
        <v>31.2282352941176</v>
      </c>
    </row>
    <row r="104" ht="15.75" customHeight="1" spans="1:9">
      <c r="A104" s="189" t="s">
        <v>158</v>
      </c>
      <c r="B104" s="189"/>
      <c r="C104" s="189"/>
      <c r="D104" s="189"/>
      <c r="E104" s="189"/>
      <c r="F104" s="189"/>
      <c r="G104" s="189"/>
      <c r="H104" s="200" t="s">
        <v>108</v>
      </c>
      <c r="I104" s="211">
        <f>SUM(I100:I103)</f>
        <v>118.720735294118</v>
      </c>
    </row>
    <row r="105" ht="15.75" customHeight="1" spans="1:9">
      <c r="A105" s="220" t="s">
        <v>159</v>
      </c>
      <c r="B105" s="220"/>
      <c r="C105" s="220"/>
      <c r="D105" s="220"/>
      <c r="E105" s="220"/>
      <c r="F105" s="220"/>
      <c r="G105" s="202" t="s">
        <v>90</v>
      </c>
      <c r="H105" s="202"/>
      <c r="I105" s="213">
        <f>I29</f>
        <v>2020.11</v>
      </c>
    </row>
    <row r="106" ht="15.75" customHeight="1" spans="1:9">
      <c r="A106" s="220"/>
      <c r="B106" s="220"/>
      <c r="C106" s="220"/>
      <c r="D106" s="220"/>
      <c r="E106" s="220"/>
      <c r="F106" s="220"/>
      <c r="G106" s="202" t="s">
        <v>122</v>
      </c>
      <c r="H106" s="202"/>
      <c r="I106" s="213">
        <f>I62</f>
        <v>1970.49</v>
      </c>
    </row>
    <row r="107" ht="15.75" customHeight="1" spans="1:9">
      <c r="A107" s="220"/>
      <c r="B107" s="220"/>
      <c r="C107" s="220"/>
      <c r="D107" s="220"/>
      <c r="E107" s="220"/>
      <c r="F107" s="220"/>
      <c r="G107" s="202" t="s">
        <v>132</v>
      </c>
      <c r="H107" s="202"/>
      <c r="I107" s="213">
        <f>I73</f>
        <v>280.94</v>
      </c>
    </row>
    <row r="108" ht="15.75" customHeight="1" spans="1:9">
      <c r="A108" s="220"/>
      <c r="B108" s="220"/>
      <c r="C108" s="220"/>
      <c r="D108" s="220"/>
      <c r="E108" s="220"/>
      <c r="F108" s="220"/>
      <c r="G108" s="202" t="s">
        <v>160</v>
      </c>
      <c r="H108" s="202"/>
      <c r="I108" s="213">
        <f>I96</f>
        <v>82.02</v>
      </c>
    </row>
    <row r="109" ht="15.75" customHeight="1" spans="1:9">
      <c r="A109" s="220"/>
      <c r="B109" s="220"/>
      <c r="C109" s="220"/>
      <c r="D109" s="220"/>
      <c r="E109" s="220"/>
      <c r="F109" s="220"/>
      <c r="G109" s="202" t="s">
        <v>161</v>
      </c>
      <c r="H109" s="202"/>
      <c r="I109" s="213">
        <f>I104</f>
        <v>118.720735294118</v>
      </c>
    </row>
    <row r="110" ht="15.75" customHeight="1" spans="1:9">
      <c r="A110" s="220"/>
      <c r="B110" s="220"/>
      <c r="C110" s="220"/>
      <c r="D110" s="220"/>
      <c r="E110" s="220"/>
      <c r="F110" s="220"/>
      <c r="G110" s="203" t="s">
        <v>92</v>
      </c>
      <c r="H110" s="203"/>
      <c r="I110" s="214">
        <f>SUM(I105:I109)</f>
        <v>4472.28073529412</v>
      </c>
    </row>
    <row r="111" ht="15.75" customHeight="1" spans="1:9">
      <c r="A111" s="189" t="s">
        <v>162</v>
      </c>
      <c r="B111" s="189"/>
      <c r="C111" s="189"/>
      <c r="D111" s="189"/>
      <c r="E111" s="189"/>
      <c r="F111" s="189"/>
      <c r="G111" s="189"/>
      <c r="H111" s="189"/>
      <c r="I111" s="189"/>
    </row>
    <row r="112" ht="15.75" customHeight="1" spans="1:9">
      <c r="A112" s="189">
        <v>6</v>
      </c>
      <c r="B112" s="189" t="s">
        <v>163</v>
      </c>
      <c r="C112" s="189"/>
      <c r="D112" s="189"/>
      <c r="E112" s="189"/>
      <c r="F112" s="189"/>
      <c r="G112" s="189"/>
      <c r="H112" s="189" t="s">
        <v>73</v>
      </c>
      <c r="I112" s="189" t="s">
        <v>74</v>
      </c>
    </row>
    <row r="113" ht="15.75" customHeight="1" spans="1:9">
      <c r="A113" s="187" t="s">
        <v>48</v>
      </c>
      <c r="B113" s="190" t="s">
        <v>164</v>
      </c>
      <c r="C113" s="190"/>
      <c r="D113" s="190"/>
      <c r="E113" s="190"/>
      <c r="F113" s="190"/>
      <c r="G113" s="190"/>
      <c r="H113" s="224">
        <v>0.05</v>
      </c>
      <c r="I113" s="212">
        <f>ROUND(H113*I110,2)</f>
        <v>223.61</v>
      </c>
    </row>
    <row r="114" ht="15.75" customHeight="1" spans="1:9">
      <c r="A114" s="187" t="s">
        <v>50</v>
      </c>
      <c r="B114" s="190" t="s">
        <v>165</v>
      </c>
      <c r="C114" s="190"/>
      <c r="D114" s="190"/>
      <c r="E114" s="190"/>
      <c r="F114" s="190"/>
      <c r="G114" s="190"/>
      <c r="H114" s="224">
        <v>0.1</v>
      </c>
      <c r="I114" s="212">
        <f>ROUND(H114*(I110+I113),2)</f>
        <v>469.59</v>
      </c>
    </row>
    <row r="115" ht="15.75" customHeight="1" spans="1:9">
      <c r="A115" s="187" t="s">
        <v>53</v>
      </c>
      <c r="B115" s="225" t="s">
        <v>166</v>
      </c>
      <c r="C115" s="225"/>
      <c r="D115" s="225"/>
      <c r="E115" s="225"/>
      <c r="F115" s="225"/>
      <c r="G115" s="225"/>
      <c r="H115" s="198"/>
      <c r="I115" s="237"/>
    </row>
    <row r="116" ht="15.75" customHeight="1" spans="1:9">
      <c r="A116" s="187" t="s">
        <v>167</v>
      </c>
      <c r="B116" s="190" t="s">
        <v>168</v>
      </c>
      <c r="C116" s="190"/>
      <c r="D116" s="190"/>
      <c r="E116" s="190"/>
      <c r="F116" s="190"/>
      <c r="G116" s="190"/>
      <c r="H116" s="224">
        <v>0.0165</v>
      </c>
      <c r="I116" s="212">
        <f t="shared" ref="I116:I118" si="3">ROUND($I$126*H116,2)</f>
        <v>99.39</v>
      </c>
    </row>
    <row r="117" ht="15.75" customHeight="1" spans="1:9">
      <c r="A117" s="187" t="s">
        <v>169</v>
      </c>
      <c r="B117" s="190" t="s">
        <v>170</v>
      </c>
      <c r="C117" s="190"/>
      <c r="D117" s="190"/>
      <c r="E117" s="190"/>
      <c r="F117" s="190"/>
      <c r="G117" s="190"/>
      <c r="H117" s="224">
        <v>0.076</v>
      </c>
      <c r="I117" s="212">
        <f t="shared" si="3"/>
        <v>457.81</v>
      </c>
    </row>
    <row r="118" ht="15.75" customHeight="1" spans="1:9">
      <c r="A118" s="187" t="s">
        <v>171</v>
      </c>
      <c r="B118" s="190" t="s">
        <v>172</v>
      </c>
      <c r="C118" s="190"/>
      <c r="D118" s="190"/>
      <c r="E118" s="190"/>
      <c r="F118" s="190"/>
      <c r="G118" s="190"/>
      <c r="H118" s="224">
        <v>0.05</v>
      </c>
      <c r="I118" s="212">
        <f t="shared" si="3"/>
        <v>301.19</v>
      </c>
    </row>
    <row r="119" ht="15.75" customHeight="1" spans="1:9">
      <c r="A119" s="189" t="s">
        <v>173</v>
      </c>
      <c r="B119" s="189"/>
      <c r="C119" s="189"/>
      <c r="D119" s="189"/>
      <c r="E119" s="189"/>
      <c r="F119" s="189"/>
      <c r="G119" s="189"/>
      <c r="H119" s="226">
        <f>SUM(H113:H118)</f>
        <v>0.2925</v>
      </c>
      <c r="I119" s="211">
        <f>SUM(I113:I118)</f>
        <v>1551.59</v>
      </c>
    </row>
    <row r="120" ht="15.75" customHeight="1" spans="1:9">
      <c r="A120" s="227"/>
      <c r="B120" s="228"/>
      <c r="C120" s="228"/>
      <c r="D120" s="228"/>
      <c r="E120" s="228"/>
      <c r="F120" s="228"/>
      <c r="G120" s="228"/>
      <c r="H120" s="228"/>
      <c r="I120" s="228"/>
    </row>
    <row r="121" ht="15.75" customHeight="1" spans="1:9">
      <c r="A121" s="229" t="s">
        <v>174</v>
      </c>
      <c r="B121" s="230" t="s">
        <v>175</v>
      </c>
      <c r="C121" s="230"/>
      <c r="D121" s="230"/>
      <c r="E121" s="230"/>
      <c r="F121" s="230"/>
      <c r="G121" s="230"/>
      <c r="H121" s="231">
        <f>SUM(H116+H117+H118)</f>
        <v>0.1425</v>
      </c>
      <c r="I121" s="238"/>
    </row>
    <row r="122" ht="15.75" customHeight="1" spans="1:9">
      <c r="A122" s="229"/>
      <c r="B122" s="230">
        <v>100</v>
      </c>
      <c r="C122" s="230"/>
      <c r="D122" s="230"/>
      <c r="E122" s="230"/>
      <c r="F122" s="230"/>
      <c r="G122" s="230"/>
      <c r="H122" s="231"/>
      <c r="I122" s="238"/>
    </row>
    <row r="123" ht="15.75" customHeight="1" spans="1:9">
      <c r="A123" s="232"/>
      <c r="B123" s="230"/>
      <c r="C123" s="230"/>
      <c r="D123" s="230"/>
      <c r="E123" s="230"/>
      <c r="F123" s="230"/>
      <c r="G123" s="230"/>
      <c r="H123" s="231"/>
      <c r="I123" s="238"/>
    </row>
    <row r="124" ht="15.75" customHeight="1" spans="1:9">
      <c r="A124" s="229" t="s">
        <v>176</v>
      </c>
      <c r="B124" s="230" t="s">
        <v>177</v>
      </c>
      <c r="C124" s="230"/>
      <c r="D124" s="230"/>
      <c r="E124" s="230"/>
      <c r="F124" s="230"/>
      <c r="G124" s="230"/>
      <c r="H124" s="231"/>
      <c r="I124" s="238">
        <f>I110+I113+I114</f>
        <v>5165.48073529412</v>
      </c>
    </row>
    <row r="125" ht="15.75" customHeight="1" spans="1:9">
      <c r="A125" s="229"/>
      <c r="B125" s="230"/>
      <c r="C125" s="230"/>
      <c r="D125" s="230"/>
      <c r="E125" s="230"/>
      <c r="F125" s="230"/>
      <c r="G125" s="230"/>
      <c r="H125" s="231"/>
      <c r="I125" s="238"/>
    </row>
    <row r="126" ht="15.75" customHeight="1" spans="1:9">
      <c r="A126" s="229" t="s">
        <v>178</v>
      </c>
      <c r="B126" s="230" t="s">
        <v>179</v>
      </c>
      <c r="C126" s="230"/>
      <c r="D126" s="230"/>
      <c r="E126" s="230"/>
      <c r="F126" s="230"/>
      <c r="G126" s="230"/>
      <c r="H126" s="231"/>
      <c r="I126" s="238">
        <f>ROUND(I124/(1-H121),2)</f>
        <v>6023.88</v>
      </c>
    </row>
    <row r="127" ht="15.75" customHeight="1" spans="1:9">
      <c r="A127" s="229"/>
      <c r="B127" s="230"/>
      <c r="C127" s="230"/>
      <c r="D127" s="230"/>
      <c r="E127" s="230"/>
      <c r="F127" s="230"/>
      <c r="G127" s="230"/>
      <c r="H127" s="231"/>
      <c r="I127" s="238"/>
    </row>
    <row r="128" ht="15.75" customHeight="1" spans="1:9">
      <c r="A128" s="229"/>
      <c r="B128" s="230" t="s">
        <v>180</v>
      </c>
      <c r="C128" s="230"/>
      <c r="D128" s="230"/>
      <c r="E128" s="230"/>
      <c r="F128" s="230"/>
      <c r="G128" s="230"/>
      <c r="H128" s="231"/>
      <c r="I128" s="238">
        <f>I126-I124</f>
        <v>858.399264705883</v>
      </c>
    </row>
    <row r="129" ht="15.75" customHeight="1" spans="1:9">
      <c r="A129" s="227"/>
      <c r="B129" s="239"/>
      <c r="C129" s="239"/>
      <c r="D129" s="239"/>
      <c r="E129" s="239"/>
      <c r="F129" s="239"/>
      <c r="G129" s="239"/>
      <c r="H129" s="239"/>
      <c r="I129" s="240"/>
    </row>
    <row r="130" ht="15.75" customHeight="1" spans="1:9">
      <c r="A130" s="189" t="s">
        <v>181</v>
      </c>
      <c r="B130" s="189"/>
      <c r="C130" s="189"/>
      <c r="D130" s="189"/>
      <c r="E130" s="189"/>
      <c r="F130" s="189"/>
      <c r="G130" s="189"/>
      <c r="H130" s="189"/>
      <c r="I130" s="189"/>
    </row>
    <row r="131" ht="15.75" customHeight="1" spans="1:9">
      <c r="A131" s="189" t="s">
        <v>182</v>
      </c>
      <c r="B131" s="189"/>
      <c r="C131" s="189"/>
      <c r="D131" s="189"/>
      <c r="E131" s="189"/>
      <c r="F131" s="189"/>
      <c r="G131" s="189"/>
      <c r="H131" s="189"/>
      <c r="I131" s="189" t="s">
        <v>74</v>
      </c>
    </row>
    <row r="132" ht="15.75" customHeight="1" spans="1:9">
      <c r="A132" s="188" t="s">
        <v>48</v>
      </c>
      <c r="B132" s="190" t="str">
        <f>A21</f>
        <v>MÓDULO 1 - COMPOSIÇÃO DA REMUNERAÇÃO</v>
      </c>
      <c r="C132" s="190"/>
      <c r="D132" s="190"/>
      <c r="E132" s="190"/>
      <c r="F132" s="190"/>
      <c r="G132" s="190"/>
      <c r="H132" s="190"/>
      <c r="I132" s="241">
        <f>I29</f>
        <v>2020.11</v>
      </c>
    </row>
    <row r="133" ht="15.75" customHeight="1" spans="1:9">
      <c r="A133" s="188" t="s">
        <v>50</v>
      </c>
      <c r="B133" s="190" t="str">
        <f>A31</f>
        <v>MÓDULO 2 – ENCARGOS E BENEFÍCIOS ANUAIS, MENSAIS E DIÁRIOS</v>
      </c>
      <c r="C133" s="190"/>
      <c r="D133" s="190"/>
      <c r="E133" s="190"/>
      <c r="F133" s="190"/>
      <c r="G133" s="190"/>
      <c r="H133" s="190"/>
      <c r="I133" s="241">
        <f>I62</f>
        <v>1970.49</v>
      </c>
    </row>
    <row r="134" ht="15.75" customHeight="1" spans="1:9">
      <c r="A134" s="188" t="s">
        <v>53</v>
      </c>
      <c r="B134" s="190" t="str">
        <f>A66</f>
        <v>MÓDULO 3 – PROVISÃO PARA RESCISÃO</v>
      </c>
      <c r="C134" s="190"/>
      <c r="D134" s="190"/>
      <c r="E134" s="190"/>
      <c r="F134" s="190"/>
      <c r="G134" s="190"/>
      <c r="H134" s="190"/>
      <c r="I134" s="241">
        <f>I73</f>
        <v>280.94</v>
      </c>
    </row>
    <row r="135" ht="15.75" customHeight="1" spans="1:9">
      <c r="A135" s="188" t="s">
        <v>56</v>
      </c>
      <c r="B135" s="190" t="str">
        <f>A78</f>
        <v>MÓDULO 4 – CUSTO DE REPOSIÇÃO DO PROFISSIONAL AUSENTE</v>
      </c>
      <c r="C135" s="190"/>
      <c r="D135" s="190"/>
      <c r="E135" s="190"/>
      <c r="F135" s="190"/>
      <c r="G135" s="190"/>
      <c r="H135" s="190"/>
      <c r="I135" s="241">
        <f>I96</f>
        <v>82.02</v>
      </c>
    </row>
    <row r="136" ht="15.75" customHeight="1" spans="1:9">
      <c r="A136" s="188" t="s">
        <v>79</v>
      </c>
      <c r="B136" s="190" t="str">
        <f>A98</f>
        <v>MÓDULO 5 – INSUMOS DIVERSOS</v>
      </c>
      <c r="C136" s="190"/>
      <c r="D136" s="190"/>
      <c r="E136" s="190"/>
      <c r="F136" s="190"/>
      <c r="G136" s="190"/>
      <c r="H136" s="190"/>
      <c r="I136" s="241">
        <f>I104</f>
        <v>118.720735294118</v>
      </c>
    </row>
    <row r="137" ht="15.75" customHeight="1" spans="1:9">
      <c r="A137" s="189" t="s">
        <v>183</v>
      </c>
      <c r="B137" s="189"/>
      <c r="C137" s="189"/>
      <c r="D137" s="189"/>
      <c r="E137" s="189"/>
      <c r="F137" s="189"/>
      <c r="G137" s="189"/>
      <c r="H137" s="189"/>
      <c r="I137" s="211">
        <f>SUM(I132:I136)</f>
        <v>4472.28073529412</v>
      </c>
    </row>
    <row r="138" ht="15.75" customHeight="1" spans="1:9">
      <c r="A138" s="188" t="s">
        <v>81</v>
      </c>
      <c r="B138" s="190" t="str">
        <f>A111</f>
        <v>MÓDULO 6 – CUSTOS INDIRETOS, TRIBUTOS E LUCRO</v>
      </c>
      <c r="C138" s="190"/>
      <c r="D138" s="190"/>
      <c r="E138" s="190"/>
      <c r="F138" s="190"/>
      <c r="G138" s="190"/>
      <c r="H138" s="190"/>
      <c r="I138" s="241">
        <f>I119</f>
        <v>1551.59</v>
      </c>
    </row>
    <row r="139" ht="15.75" customHeight="1" spans="1:9">
      <c r="A139" s="189" t="s">
        <v>184</v>
      </c>
      <c r="B139" s="189"/>
      <c r="C139" s="189"/>
      <c r="D139" s="189"/>
      <c r="E139" s="189"/>
      <c r="F139" s="189"/>
      <c r="G139" s="189"/>
      <c r="H139" s="189"/>
      <c r="I139" s="211">
        <f>SUM(I137:I138)</f>
        <v>6023.87073529412</v>
      </c>
    </row>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144">
    <mergeCell ref="A1:I1"/>
    <mergeCell ref="A2:I2"/>
    <mergeCell ref="A3:G3"/>
    <mergeCell ref="H3:I3"/>
    <mergeCell ref="A4:I4"/>
    <mergeCell ref="A5:I5"/>
    <mergeCell ref="B6:H6"/>
    <mergeCell ref="B7:H7"/>
    <mergeCell ref="B8:H8"/>
    <mergeCell ref="B9:H9"/>
    <mergeCell ref="A10:I10"/>
    <mergeCell ref="A11:I11"/>
    <mergeCell ref="A12:B12"/>
    <mergeCell ref="C12:D12"/>
    <mergeCell ref="E12:I12"/>
    <mergeCell ref="A13:B13"/>
    <mergeCell ref="C13:D13"/>
    <mergeCell ref="E13:I13"/>
    <mergeCell ref="A14:I14"/>
    <mergeCell ref="B15:H15"/>
    <mergeCell ref="B16:H16"/>
    <mergeCell ref="B17:H17"/>
    <mergeCell ref="B18:H18"/>
    <mergeCell ref="B19:H19"/>
    <mergeCell ref="A20:I20"/>
    <mergeCell ref="A21:I21"/>
    <mergeCell ref="B22:G22"/>
    <mergeCell ref="B23:G23"/>
    <mergeCell ref="B24:G24"/>
    <mergeCell ref="B25:G25"/>
    <mergeCell ref="B26:G26"/>
    <mergeCell ref="B27:G27"/>
    <mergeCell ref="B28:G28"/>
    <mergeCell ref="A29:H29"/>
    <mergeCell ref="A30:I30"/>
    <mergeCell ref="A31:I31"/>
    <mergeCell ref="A32:G32"/>
    <mergeCell ref="B33:G33"/>
    <mergeCell ref="B34:G34"/>
    <mergeCell ref="A35:G35"/>
    <mergeCell ref="G36:H36"/>
    <mergeCell ref="G37:H37"/>
    <mergeCell ref="G38:H38"/>
    <mergeCell ref="A39:G39"/>
    <mergeCell ref="B40:G40"/>
    <mergeCell ref="B41:G41"/>
    <mergeCell ref="B42:G42"/>
    <mergeCell ref="B43:G43"/>
    <mergeCell ref="B44:G44"/>
    <mergeCell ref="B45:G45"/>
    <mergeCell ref="B46:G46"/>
    <mergeCell ref="B47:G47"/>
    <mergeCell ref="A48:G48"/>
    <mergeCell ref="A49:I49"/>
    <mergeCell ref="A50:G50"/>
    <mergeCell ref="B51:G51"/>
    <mergeCell ref="B52:G52"/>
    <mergeCell ref="B53:G53"/>
    <mergeCell ref="B54:G54"/>
    <mergeCell ref="A55:H55"/>
    <mergeCell ref="A56:I56"/>
    <mergeCell ref="A57:I57"/>
    <mergeCell ref="A58:H58"/>
    <mergeCell ref="B59:H59"/>
    <mergeCell ref="B60:H60"/>
    <mergeCell ref="B61:H61"/>
    <mergeCell ref="A62:H62"/>
    <mergeCell ref="G63:H63"/>
    <mergeCell ref="G64:H64"/>
    <mergeCell ref="G65:H65"/>
    <mergeCell ref="A66:I66"/>
    <mergeCell ref="B67:G67"/>
    <mergeCell ref="B68:G68"/>
    <mergeCell ref="B69:G69"/>
    <mergeCell ref="B70:G70"/>
    <mergeCell ref="B71:G71"/>
    <mergeCell ref="B72:G72"/>
    <mergeCell ref="A73:G73"/>
    <mergeCell ref="G74:H74"/>
    <mergeCell ref="G75:H75"/>
    <mergeCell ref="G76:H76"/>
    <mergeCell ref="G77:H77"/>
    <mergeCell ref="A78:I78"/>
    <mergeCell ref="A79:G79"/>
    <mergeCell ref="B80:G80"/>
    <mergeCell ref="B81:G81"/>
    <mergeCell ref="B82:G82"/>
    <mergeCell ref="B83:G83"/>
    <mergeCell ref="B84:G84"/>
    <mergeCell ref="B85:G85"/>
    <mergeCell ref="A86:G86"/>
    <mergeCell ref="A87:I87"/>
    <mergeCell ref="A88:G88"/>
    <mergeCell ref="B89:G89"/>
    <mergeCell ref="A90:G90"/>
    <mergeCell ref="A91:I91"/>
    <mergeCell ref="A92:I92"/>
    <mergeCell ref="A93:H93"/>
    <mergeCell ref="B94:H94"/>
    <mergeCell ref="B95:H95"/>
    <mergeCell ref="A96:H96"/>
    <mergeCell ref="A97:I97"/>
    <mergeCell ref="A98:I98"/>
    <mergeCell ref="B99:G99"/>
    <mergeCell ref="B100:G100"/>
    <mergeCell ref="B101:G101"/>
    <mergeCell ref="B102:G102"/>
    <mergeCell ref="B103:G103"/>
    <mergeCell ref="A104:G104"/>
    <mergeCell ref="G105:H105"/>
    <mergeCell ref="G106:H106"/>
    <mergeCell ref="G107:H107"/>
    <mergeCell ref="G108:H108"/>
    <mergeCell ref="G109:H109"/>
    <mergeCell ref="G110:H110"/>
    <mergeCell ref="A111:I111"/>
    <mergeCell ref="B112:G112"/>
    <mergeCell ref="B113:G113"/>
    <mergeCell ref="B114:G114"/>
    <mergeCell ref="B115:G115"/>
    <mergeCell ref="B116:G116"/>
    <mergeCell ref="B117:G117"/>
    <mergeCell ref="B118:G118"/>
    <mergeCell ref="A119:G119"/>
    <mergeCell ref="B120:I120"/>
    <mergeCell ref="B121:G121"/>
    <mergeCell ref="B122:G122"/>
    <mergeCell ref="B124:G124"/>
    <mergeCell ref="B126:G126"/>
    <mergeCell ref="B128:G128"/>
    <mergeCell ref="A130:I130"/>
    <mergeCell ref="A131:H131"/>
    <mergeCell ref="B132:H132"/>
    <mergeCell ref="B133:H133"/>
    <mergeCell ref="B134:H134"/>
    <mergeCell ref="B135:H135"/>
    <mergeCell ref="B136:H136"/>
    <mergeCell ref="A137:H137"/>
    <mergeCell ref="B138:H138"/>
    <mergeCell ref="A139:H139"/>
    <mergeCell ref="A36:F38"/>
    <mergeCell ref="A63:F65"/>
    <mergeCell ref="A74:F77"/>
    <mergeCell ref="A105:F110"/>
  </mergeCells>
  <pageMargins left="0.315277777777778" right="0.315277777777778" top="0.315277777777778" bottom="0.315277777777778" header="0.511811023622047" footer="0.511811023622047"/>
  <pageSetup paperSize="9" scale="72" fitToHeight="0" orientation="portrait" horizontalDpi="300" verticalDpi="3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997"/>
  <sheetViews>
    <sheetView view="pageBreakPreview" zoomScale="60" zoomScaleNormal="80" workbookViewId="0">
      <selection activeCell="I51" sqref="I51"/>
    </sheetView>
  </sheetViews>
  <sheetFormatPr defaultColWidth="8.71428571428571" defaultRowHeight="14.25" customHeight="1"/>
  <cols>
    <col min="1" max="1" width="7.42857142857143" customWidth="1"/>
    <col min="2" max="2" width="12.4285714285714" customWidth="1"/>
    <col min="3" max="3" width="15" customWidth="1"/>
    <col min="4" max="4" width="15.2857142857143" customWidth="1"/>
    <col min="5" max="5" width="13.4285714285714" customWidth="1"/>
    <col min="6" max="6" width="13.5714285714286" customWidth="1"/>
    <col min="7" max="7" width="11.8571428571429" customWidth="1"/>
    <col min="8" max="8" width="12.8571428571429" customWidth="1"/>
    <col min="9" max="9" width="33.7142857142857" customWidth="1"/>
    <col min="10" max="10" width="7.14285714285714" customWidth="1"/>
    <col min="11" max="11" width="10.5714285714286" customWidth="1"/>
    <col min="12" max="12" width="12.8571428571429" customWidth="1"/>
    <col min="13" max="13" width="7.14285714285714" customWidth="1"/>
    <col min="14" max="14" width="10.5714285714286" customWidth="1"/>
    <col min="15" max="1025" width="14.4285714285714" customWidth="1"/>
  </cols>
  <sheetData>
    <row r="1" spans="1:9">
      <c r="A1" s="187" t="s">
        <v>185</v>
      </c>
      <c r="B1" s="187"/>
      <c r="C1" s="187"/>
      <c r="D1" s="187"/>
      <c r="E1" s="187"/>
      <c r="F1" s="187"/>
      <c r="G1" s="187"/>
      <c r="H1" s="187"/>
      <c r="I1" s="187"/>
    </row>
    <row r="2" spans="1:9">
      <c r="A2" s="187"/>
      <c r="B2" s="187"/>
      <c r="C2" s="187"/>
      <c r="D2" s="187"/>
      <c r="E2" s="187"/>
      <c r="F2" s="187"/>
      <c r="G2" s="187"/>
      <c r="H2" s="187"/>
      <c r="I2" s="187"/>
    </row>
    <row r="3" spans="1:9">
      <c r="A3" s="187" t="s">
        <v>45</v>
      </c>
      <c r="B3" s="187"/>
      <c r="C3" s="187"/>
      <c r="D3" s="187"/>
      <c r="E3" s="187"/>
      <c r="F3" s="187"/>
      <c r="G3" s="187"/>
      <c r="H3" s="188" t="s">
        <v>46</v>
      </c>
      <c r="I3" s="188"/>
    </row>
    <row r="4" spans="1:9">
      <c r="A4" s="187"/>
      <c r="B4" s="187"/>
      <c r="C4" s="187"/>
      <c r="D4" s="187"/>
      <c r="E4" s="187"/>
      <c r="F4" s="187"/>
      <c r="G4" s="187"/>
      <c r="H4" s="187"/>
      <c r="I4" s="187"/>
    </row>
    <row r="5" spans="1:9">
      <c r="A5" s="189" t="s">
        <v>47</v>
      </c>
      <c r="B5" s="189"/>
      <c r="C5" s="189"/>
      <c r="D5" s="189"/>
      <c r="E5" s="189"/>
      <c r="F5" s="189"/>
      <c r="G5" s="189"/>
      <c r="H5" s="189"/>
      <c r="I5" s="189"/>
    </row>
    <row r="6" spans="1:9">
      <c r="A6" s="188" t="s">
        <v>48</v>
      </c>
      <c r="B6" s="190" t="s">
        <v>49</v>
      </c>
      <c r="C6" s="190"/>
      <c r="D6" s="190"/>
      <c r="E6" s="190"/>
      <c r="F6" s="190"/>
      <c r="G6" s="190"/>
      <c r="H6" s="190"/>
      <c r="I6" s="207"/>
    </row>
    <row r="7" spans="1:9">
      <c r="A7" s="188" t="s">
        <v>50</v>
      </c>
      <c r="B7" s="190" t="s">
        <v>51</v>
      </c>
      <c r="C7" s="190"/>
      <c r="D7" s="190"/>
      <c r="E7" s="190"/>
      <c r="F7" s="190"/>
      <c r="G7" s="190"/>
      <c r="H7" s="190"/>
      <c r="I7" s="188" t="s">
        <v>192</v>
      </c>
    </row>
    <row r="8" spans="1:9">
      <c r="A8" s="188" t="s">
        <v>53</v>
      </c>
      <c r="B8" s="190" t="s">
        <v>54</v>
      </c>
      <c r="C8" s="190"/>
      <c r="D8" s="190"/>
      <c r="E8" s="190"/>
      <c r="F8" s="190"/>
      <c r="G8" s="190"/>
      <c r="H8" s="190"/>
      <c r="I8" s="188" t="s">
        <v>193</v>
      </c>
    </row>
    <row r="9" spans="1:9">
      <c r="A9" s="188" t="s">
        <v>56</v>
      </c>
      <c r="B9" s="190" t="s">
        <v>57</v>
      </c>
      <c r="C9" s="190"/>
      <c r="D9" s="190"/>
      <c r="E9" s="190"/>
      <c r="F9" s="190"/>
      <c r="G9" s="190"/>
      <c r="H9" s="190"/>
      <c r="I9" s="188">
        <v>12</v>
      </c>
    </row>
    <row r="10" spans="1:9">
      <c r="A10" s="191"/>
      <c r="B10" s="191"/>
      <c r="C10" s="191"/>
      <c r="D10" s="191"/>
      <c r="E10" s="191"/>
      <c r="F10" s="191"/>
      <c r="G10" s="191"/>
      <c r="H10" s="191"/>
      <c r="I10" s="191"/>
    </row>
    <row r="11" spans="1:9">
      <c r="A11" s="189" t="s">
        <v>58</v>
      </c>
      <c r="B11" s="189"/>
      <c r="C11" s="189"/>
      <c r="D11" s="189"/>
      <c r="E11" s="189"/>
      <c r="F11" s="189"/>
      <c r="G11" s="189"/>
      <c r="H11" s="189"/>
      <c r="I11" s="189"/>
    </row>
    <row r="12" ht="12.75" customHeight="1" spans="1:9">
      <c r="A12" s="188" t="s">
        <v>59</v>
      </c>
      <c r="B12" s="188"/>
      <c r="C12" s="188" t="s">
        <v>60</v>
      </c>
      <c r="D12" s="188"/>
      <c r="E12" s="188" t="s">
        <v>61</v>
      </c>
      <c r="F12" s="188"/>
      <c r="G12" s="188"/>
      <c r="H12" s="188"/>
      <c r="I12" s="188"/>
    </row>
    <row r="13" ht="26.25" customHeight="1" spans="1:9">
      <c r="A13" s="192" t="s">
        <v>62</v>
      </c>
      <c r="B13" s="192"/>
      <c r="C13" s="193" t="s">
        <v>14</v>
      </c>
      <c r="D13" s="193"/>
      <c r="E13" s="194">
        <v>2</v>
      </c>
      <c r="F13" s="194"/>
      <c r="G13" s="194"/>
      <c r="H13" s="194"/>
      <c r="I13" s="194"/>
    </row>
    <row r="14" spans="1:9">
      <c r="A14" s="189" t="s">
        <v>63</v>
      </c>
      <c r="B14" s="189"/>
      <c r="C14" s="189"/>
      <c r="D14" s="189"/>
      <c r="E14" s="189"/>
      <c r="F14" s="189"/>
      <c r="G14" s="189"/>
      <c r="H14" s="189"/>
      <c r="I14" s="189"/>
    </row>
    <row r="15" spans="1:10">
      <c r="A15" s="188">
        <v>1</v>
      </c>
      <c r="B15" s="190" t="s">
        <v>64</v>
      </c>
      <c r="C15" s="190"/>
      <c r="D15" s="190"/>
      <c r="E15" s="190"/>
      <c r="F15" s="190"/>
      <c r="G15" s="190"/>
      <c r="H15" s="190"/>
      <c r="I15" s="194" t="s">
        <v>186</v>
      </c>
      <c r="J15" s="208"/>
    </row>
    <row r="16" spans="1:9">
      <c r="A16" s="188">
        <v>2</v>
      </c>
      <c r="B16" s="190" t="s">
        <v>65</v>
      </c>
      <c r="C16" s="190"/>
      <c r="D16" s="190"/>
      <c r="E16" s="190"/>
      <c r="F16" s="190"/>
      <c r="G16" s="190"/>
      <c r="H16" s="190"/>
      <c r="I16" s="188" t="s">
        <v>16</v>
      </c>
    </row>
    <row r="17" spans="1:9">
      <c r="A17" s="188">
        <v>3</v>
      </c>
      <c r="B17" s="190" t="s">
        <v>66</v>
      </c>
      <c r="C17" s="190"/>
      <c r="D17" s="190"/>
      <c r="E17" s="190"/>
      <c r="F17" s="190"/>
      <c r="G17" s="190"/>
      <c r="H17" s="190"/>
      <c r="I17" s="209">
        <v>1584.68</v>
      </c>
    </row>
    <row r="18" ht="38.25" spans="1:9">
      <c r="A18" s="194">
        <v>4</v>
      </c>
      <c r="B18" s="195" t="s">
        <v>67</v>
      </c>
      <c r="C18" s="195"/>
      <c r="D18" s="195"/>
      <c r="E18" s="195"/>
      <c r="F18" s="195"/>
      <c r="G18" s="195"/>
      <c r="H18" s="195"/>
      <c r="I18" s="192" t="s">
        <v>68</v>
      </c>
    </row>
    <row r="19" spans="1:9">
      <c r="A19" s="188">
        <v>5</v>
      </c>
      <c r="B19" s="190" t="s">
        <v>69</v>
      </c>
      <c r="C19" s="190"/>
      <c r="D19" s="190"/>
      <c r="E19" s="190"/>
      <c r="F19" s="190"/>
      <c r="G19" s="190"/>
      <c r="H19" s="190"/>
      <c r="I19" s="207" t="s">
        <v>70</v>
      </c>
    </row>
    <row r="20" spans="1:9">
      <c r="A20" s="196"/>
      <c r="B20" s="196"/>
      <c r="C20" s="196"/>
      <c r="D20" s="196"/>
      <c r="E20" s="196"/>
      <c r="F20" s="196"/>
      <c r="G20" s="196"/>
      <c r="H20" s="196"/>
      <c r="I20" s="196"/>
    </row>
    <row r="21" ht="15.75" customHeight="1" spans="1:9">
      <c r="A21" s="189" t="s">
        <v>71</v>
      </c>
      <c r="B21" s="189"/>
      <c r="C21" s="189"/>
      <c r="D21" s="189"/>
      <c r="E21" s="189"/>
      <c r="F21" s="189"/>
      <c r="G21" s="189"/>
      <c r="H21" s="189"/>
      <c r="I21" s="189"/>
    </row>
    <row r="22" ht="15.75" customHeight="1" spans="1:9">
      <c r="A22" s="197">
        <v>1</v>
      </c>
      <c r="B22" s="189" t="s">
        <v>72</v>
      </c>
      <c r="C22" s="189"/>
      <c r="D22" s="189"/>
      <c r="E22" s="189"/>
      <c r="F22" s="189"/>
      <c r="G22" s="189"/>
      <c r="H22" s="189" t="s">
        <v>73</v>
      </c>
      <c r="I22" s="189" t="s">
        <v>74</v>
      </c>
    </row>
    <row r="23" ht="15.75" customHeight="1" spans="1:9">
      <c r="A23" s="187" t="s">
        <v>48</v>
      </c>
      <c r="B23" s="190" t="s">
        <v>75</v>
      </c>
      <c r="C23" s="190"/>
      <c r="D23" s="190"/>
      <c r="E23" s="190"/>
      <c r="F23" s="190"/>
      <c r="G23" s="190"/>
      <c r="H23" s="196"/>
      <c r="I23" s="210">
        <f>I17</f>
        <v>1584.68</v>
      </c>
    </row>
    <row r="24" ht="15.75" customHeight="1" spans="1:9">
      <c r="A24" s="187" t="s">
        <v>50</v>
      </c>
      <c r="B24" s="190" t="s">
        <v>76</v>
      </c>
      <c r="C24" s="190"/>
      <c r="D24" s="190"/>
      <c r="E24" s="190"/>
      <c r="F24" s="190"/>
      <c r="G24" s="190"/>
      <c r="H24" s="198">
        <v>0.3</v>
      </c>
      <c r="I24" s="210">
        <f>(I23*H24)</f>
        <v>475.404</v>
      </c>
    </row>
    <row r="25" ht="15.75" customHeight="1" spans="1:9">
      <c r="A25" s="187" t="s">
        <v>53</v>
      </c>
      <c r="B25" s="190" t="s">
        <v>77</v>
      </c>
      <c r="C25" s="190"/>
      <c r="D25" s="190"/>
      <c r="E25" s="190"/>
      <c r="F25" s="190"/>
      <c r="G25" s="190"/>
      <c r="H25" s="198"/>
      <c r="I25" s="210">
        <v>0</v>
      </c>
    </row>
    <row r="26" ht="15.75" customHeight="1" spans="1:9">
      <c r="A26" s="187" t="s">
        <v>56</v>
      </c>
      <c r="B26" s="190" t="s">
        <v>78</v>
      </c>
      <c r="C26" s="190"/>
      <c r="D26" s="190"/>
      <c r="E26" s="190"/>
      <c r="F26" s="190"/>
      <c r="G26" s="190"/>
      <c r="H26" s="198"/>
      <c r="I26" s="210">
        <v>0</v>
      </c>
    </row>
    <row r="27" ht="15.75" customHeight="1" spans="1:9">
      <c r="A27" s="187" t="s">
        <v>79</v>
      </c>
      <c r="B27" s="190" t="s">
        <v>80</v>
      </c>
      <c r="C27" s="190"/>
      <c r="D27" s="190"/>
      <c r="E27" s="190"/>
      <c r="F27" s="190"/>
      <c r="G27" s="190"/>
      <c r="H27" s="198"/>
      <c r="I27" s="210">
        <v>0</v>
      </c>
    </row>
    <row r="28" ht="15.75" customHeight="1" spans="1:9">
      <c r="A28" s="187" t="s">
        <v>81</v>
      </c>
      <c r="B28" s="190" t="s">
        <v>82</v>
      </c>
      <c r="C28" s="190"/>
      <c r="D28" s="190"/>
      <c r="E28" s="190"/>
      <c r="F28" s="190"/>
      <c r="G28" s="190"/>
      <c r="H28" s="198"/>
      <c r="I28" s="210">
        <v>0</v>
      </c>
    </row>
    <row r="29" ht="15.75" customHeight="1" spans="1:9">
      <c r="A29" s="189" t="s">
        <v>83</v>
      </c>
      <c r="B29" s="189"/>
      <c r="C29" s="189"/>
      <c r="D29" s="189"/>
      <c r="E29" s="189"/>
      <c r="F29" s="189"/>
      <c r="G29" s="189"/>
      <c r="H29" s="189"/>
      <c r="I29" s="211">
        <f>SUM(I23:I28)</f>
        <v>2060.084</v>
      </c>
    </row>
    <row r="30" ht="15.75" customHeight="1" spans="1:9">
      <c r="A30" s="199"/>
      <c r="B30" s="199"/>
      <c r="C30" s="199"/>
      <c r="D30" s="199"/>
      <c r="E30" s="199"/>
      <c r="F30" s="199"/>
      <c r="G30" s="199"/>
      <c r="H30" s="199"/>
      <c r="I30" s="199"/>
    </row>
    <row r="31" ht="15.75" customHeight="1" spans="1:9">
      <c r="A31" s="189" t="s">
        <v>84</v>
      </c>
      <c r="B31" s="189"/>
      <c r="C31" s="189"/>
      <c r="D31" s="189"/>
      <c r="E31" s="189"/>
      <c r="F31" s="189"/>
      <c r="G31" s="189"/>
      <c r="H31" s="189"/>
      <c r="I31" s="189"/>
    </row>
    <row r="32" ht="15.75" customHeight="1" spans="1:9">
      <c r="A32" s="189" t="s">
        <v>85</v>
      </c>
      <c r="B32" s="189"/>
      <c r="C32" s="189"/>
      <c r="D32" s="189"/>
      <c r="E32" s="189"/>
      <c r="F32" s="189"/>
      <c r="G32" s="189"/>
      <c r="H32" s="189" t="s">
        <v>73</v>
      </c>
      <c r="I32" s="189" t="s">
        <v>74</v>
      </c>
    </row>
    <row r="33" ht="15.75" customHeight="1" spans="1:9">
      <c r="A33" s="187" t="s">
        <v>48</v>
      </c>
      <c r="B33" s="190" t="s">
        <v>86</v>
      </c>
      <c r="C33" s="190"/>
      <c r="D33" s="190"/>
      <c r="E33" s="190"/>
      <c r="F33" s="190"/>
      <c r="G33" s="190"/>
      <c r="H33" s="198">
        <f>ROUND(1/12,4)</f>
        <v>0.0833</v>
      </c>
      <c r="I33" s="212">
        <f>ROUND(I29*H33,2)</f>
        <v>171.6</v>
      </c>
    </row>
    <row r="34" ht="15.75" customHeight="1" spans="1:9">
      <c r="A34" s="187" t="s">
        <v>50</v>
      </c>
      <c r="B34" s="190" t="s">
        <v>87</v>
      </c>
      <c r="C34" s="190"/>
      <c r="D34" s="190"/>
      <c r="E34" s="190"/>
      <c r="F34" s="190"/>
      <c r="G34" s="190"/>
      <c r="H34" s="198">
        <v>0.121</v>
      </c>
      <c r="I34" s="212">
        <f>ROUND(I29*H34,2)</f>
        <v>249.27</v>
      </c>
    </row>
    <row r="35" ht="15.75" customHeight="1" spans="1:9">
      <c r="A35" s="189" t="s">
        <v>88</v>
      </c>
      <c r="B35" s="189"/>
      <c r="C35" s="189"/>
      <c r="D35" s="189"/>
      <c r="E35" s="189"/>
      <c r="F35" s="189"/>
      <c r="G35" s="189"/>
      <c r="H35" s="200">
        <f>SUM(H33:H34)</f>
        <v>0.2043</v>
      </c>
      <c r="I35" s="211">
        <f>SUM(I33:I34)</f>
        <v>420.87</v>
      </c>
    </row>
    <row r="36" ht="15.75" customHeight="1" spans="1:9">
      <c r="A36" s="201" t="s">
        <v>89</v>
      </c>
      <c r="B36" s="201"/>
      <c r="C36" s="201"/>
      <c r="D36" s="201"/>
      <c r="E36" s="201"/>
      <c r="F36" s="201"/>
      <c r="G36" s="202" t="s">
        <v>90</v>
      </c>
      <c r="H36" s="202"/>
      <c r="I36" s="213">
        <f>I29</f>
        <v>2060.084</v>
      </c>
    </row>
    <row r="37" ht="15.75" customHeight="1" spans="1:9">
      <c r="A37" s="201"/>
      <c r="B37" s="201"/>
      <c r="C37" s="201"/>
      <c r="D37" s="201"/>
      <c r="E37" s="201"/>
      <c r="F37" s="201"/>
      <c r="G37" s="202" t="s">
        <v>91</v>
      </c>
      <c r="H37" s="202"/>
      <c r="I37" s="213">
        <f>I35</f>
        <v>420.87</v>
      </c>
    </row>
    <row r="38" ht="15.75" customHeight="1" spans="1:9">
      <c r="A38" s="201"/>
      <c r="B38" s="201"/>
      <c r="C38" s="201"/>
      <c r="D38" s="201"/>
      <c r="E38" s="201"/>
      <c r="F38" s="201"/>
      <c r="G38" s="203" t="s">
        <v>92</v>
      </c>
      <c r="H38" s="203"/>
      <c r="I38" s="214">
        <f>SUM(I36:I37)</f>
        <v>2480.954</v>
      </c>
    </row>
    <row r="39" ht="15.75" customHeight="1" spans="1:9">
      <c r="A39" s="189" t="s">
        <v>93</v>
      </c>
      <c r="B39" s="189"/>
      <c r="C39" s="189"/>
      <c r="D39" s="189"/>
      <c r="E39" s="189"/>
      <c r="F39" s="189"/>
      <c r="G39" s="189"/>
      <c r="H39" s="189" t="s">
        <v>73</v>
      </c>
      <c r="I39" s="189" t="s">
        <v>74</v>
      </c>
    </row>
    <row r="40" ht="15.75" customHeight="1" spans="1:9">
      <c r="A40" s="187" t="s">
        <v>48</v>
      </c>
      <c r="B40" s="190" t="s">
        <v>94</v>
      </c>
      <c r="C40" s="190"/>
      <c r="D40" s="190"/>
      <c r="E40" s="190"/>
      <c r="F40" s="190"/>
      <c r="G40" s="190"/>
      <c r="H40" s="198">
        <v>0.2</v>
      </c>
      <c r="I40" s="212">
        <f t="shared" ref="I40:I47" si="0">ROUND($I$38*H40,2)</f>
        <v>496.19</v>
      </c>
    </row>
    <row r="41" ht="15.75" customHeight="1" spans="1:9">
      <c r="A41" s="187" t="s">
        <v>50</v>
      </c>
      <c r="B41" s="190" t="s">
        <v>95</v>
      </c>
      <c r="C41" s="190"/>
      <c r="D41" s="190"/>
      <c r="E41" s="190"/>
      <c r="F41" s="190"/>
      <c r="G41" s="190"/>
      <c r="H41" s="198">
        <v>0.025</v>
      </c>
      <c r="I41" s="212">
        <f t="shared" si="0"/>
        <v>62.02</v>
      </c>
    </row>
    <row r="42" ht="15.75" customHeight="1" spans="1:9">
      <c r="A42" s="187" t="s">
        <v>53</v>
      </c>
      <c r="B42" s="190" t="s">
        <v>96</v>
      </c>
      <c r="C42" s="190"/>
      <c r="D42" s="190"/>
      <c r="E42" s="190"/>
      <c r="F42" s="190"/>
      <c r="G42" s="190"/>
      <c r="H42" s="198">
        <v>0.06</v>
      </c>
      <c r="I42" s="212">
        <f t="shared" si="0"/>
        <v>148.86</v>
      </c>
    </row>
    <row r="43" ht="15.75" customHeight="1" spans="1:9">
      <c r="A43" s="187" t="s">
        <v>56</v>
      </c>
      <c r="B43" s="190" t="s">
        <v>97</v>
      </c>
      <c r="C43" s="190"/>
      <c r="D43" s="190"/>
      <c r="E43" s="190"/>
      <c r="F43" s="190"/>
      <c r="G43" s="190"/>
      <c r="H43" s="198">
        <v>0.015</v>
      </c>
      <c r="I43" s="212">
        <f t="shared" si="0"/>
        <v>37.21</v>
      </c>
    </row>
    <row r="44" ht="15.75" customHeight="1" spans="1:9">
      <c r="A44" s="187" t="s">
        <v>79</v>
      </c>
      <c r="B44" s="190" t="s">
        <v>98</v>
      </c>
      <c r="C44" s="190"/>
      <c r="D44" s="190"/>
      <c r="E44" s="190"/>
      <c r="F44" s="190"/>
      <c r="G44" s="190"/>
      <c r="H44" s="198">
        <v>0.01</v>
      </c>
      <c r="I44" s="212">
        <f t="shared" si="0"/>
        <v>24.81</v>
      </c>
    </row>
    <row r="45" ht="15.75" customHeight="1" spans="1:9">
      <c r="A45" s="187" t="s">
        <v>81</v>
      </c>
      <c r="B45" s="190" t="s">
        <v>99</v>
      </c>
      <c r="C45" s="190"/>
      <c r="D45" s="190"/>
      <c r="E45" s="190"/>
      <c r="F45" s="190"/>
      <c r="G45" s="190"/>
      <c r="H45" s="198">
        <v>0.006</v>
      </c>
      <c r="I45" s="212">
        <f t="shared" si="0"/>
        <v>14.89</v>
      </c>
    </row>
    <row r="46" ht="15.75" customHeight="1" spans="1:9">
      <c r="A46" s="187" t="s">
        <v>100</v>
      </c>
      <c r="B46" s="190" t="s">
        <v>101</v>
      </c>
      <c r="C46" s="190"/>
      <c r="D46" s="190"/>
      <c r="E46" s="190"/>
      <c r="F46" s="190"/>
      <c r="G46" s="190"/>
      <c r="H46" s="198">
        <v>0.002</v>
      </c>
      <c r="I46" s="212">
        <f t="shared" si="0"/>
        <v>4.96</v>
      </c>
    </row>
    <row r="47" ht="15.75" customHeight="1" spans="1:9">
      <c r="A47" s="187" t="s">
        <v>102</v>
      </c>
      <c r="B47" s="190" t="s">
        <v>103</v>
      </c>
      <c r="C47" s="190"/>
      <c r="D47" s="190"/>
      <c r="E47" s="190"/>
      <c r="F47" s="190"/>
      <c r="G47" s="190"/>
      <c r="H47" s="198">
        <v>0.08</v>
      </c>
      <c r="I47" s="212">
        <f t="shared" si="0"/>
        <v>198.48</v>
      </c>
    </row>
    <row r="48" ht="15.75" customHeight="1" spans="1:9">
      <c r="A48" s="189" t="s">
        <v>104</v>
      </c>
      <c r="B48" s="189"/>
      <c r="C48" s="189"/>
      <c r="D48" s="189"/>
      <c r="E48" s="189"/>
      <c r="F48" s="189"/>
      <c r="G48" s="189"/>
      <c r="H48" s="200">
        <f>SUM(H40:H47)</f>
        <v>0.398</v>
      </c>
      <c r="I48" s="211">
        <f>SUM(I40:I47)</f>
        <v>987.42</v>
      </c>
    </row>
    <row r="49" ht="15.75" customHeight="1" spans="1:9">
      <c r="A49" s="204"/>
      <c r="B49" s="204"/>
      <c r="C49" s="204"/>
      <c r="D49" s="204"/>
      <c r="E49" s="204"/>
      <c r="F49" s="204"/>
      <c r="G49" s="204"/>
      <c r="H49" s="204"/>
      <c r="I49" s="204"/>
    </row>
    <row r="50" ht="15.75" customHeight="1" spans="1:9">
      <c r="A50" s="189" t="s">
        <v>105</v>
      </c>
      <c r="B50" s="189"/>
      <c r="C50" s="189"/>
      <c r="D50" s="189"/>
      <c r="E50" s="189"/>
      <c r="F50" s="189"/>
      <c r="G50" s="189"/>
      <c r="H50" s="200"/>
      <c r="I50" s="189" t="s">
        <v>74</v>
      </c>
    </row>
    <row r="51" ht="15.75" customHeight="1" spans="1:9">
      <c r="A51" s="187" t="s">
        <v>48</v>
      </c>
      <c r="B51" s="196" t="s">
        <v>106</v>
      </c>
      <c r="C51" s="196"/>
      <c r="D51" s="196"/>
      <c r="E51" s="196"/>
      <c r="F51" s="196"/>
      <c r="G51" s="196"/>
      <c r="H51" s="242">
        <v>5</v>
      </c>
      <c r="I51" s="210">
        <f>ROUND((H51*2*22)-0.06*I23,2)</f>
        <v>124.92</v>
      </c>
    </row>
    <row r="52" ht="15.75" customHeight="1" spans="1:9">
      <c r="A52" s="187" t="s">
        <v>50</v>
      </c>
      <c r="B52" s="196" t="s">
        <v>107</v>
      </c>
      <c r="C52" s="196"/>
      <c r="D52" s="196"/>
      <c r="E52" s="196"/>
      <c r="F52" s="196"/>
      <c r="G52" s="196"/>
      <c r="H52" s="188" t="s">
        <v>108</v>
      </c>
      <c r="I52" s="210">
        <v>473.82</v>
      </c>
    </row>
    <row r="53" ht="15.75" customHeight="1" spans="1:9">
      <c r="A53" s="187" t="s">
        <v>53</v>
      </c>
      <c r="B53" s="196" t="s">
        <v>109</v>
      </c>
      <c r="C53" s="196"/>
      <c r="D53" s="196"/>
      <c r="E53" s="196"/>
      <c r="F53" s="196"/>
      <c r="G53" s="196"/>
      <c r="H53" s="188" t="s">
        <v>108</v>
      </c>
      <c r="I53" s="210">
        <v>52.15</v>
      </c>
    </row>
    <row r="54" ht="15.75" customHeight="1" spans="1:9">
      <c r="A54" s="187" t="s">
        <v>56</v>
      </c>
      <c r="B54" s="196" t="s">
        <v>110</v>
      </c>
      <c r="C54" s="196"/>
      <c r="D54" s="196"/>
      <c r="E54" s="196"/>
      <c r="F54" s="196"/>
      <c r="G54" s="196"/>
      <c r="H54" s="188" t="s">
        <v>108</v>
      </c>
      <c r="I54" s="210">
        <f>ROUND((I23*26)*0.002/12,2)</f>
        <v>6.87</v>
      </c>
    </row>
    <row r="55" ht="15.75" customHeight="1" spans="1:9">
      <c r="A55" s="187" t="s">
        <v>111</v>
      </c>
      <c r="B55" s="187"/>
      <c r="C55" s="187"/>
      <c r="D55" s="187"/>
      <c r="E55" s="187"/>
      <c r="F55" s="187"/>
      <c r="G55" s="187"/>
      <c r="H55" s="187"/>
      <c r="I55" s="244">
        <f>SUM(I51:I54)</f>
        <v>657.76</v>
      </c>
    </row>
    <row r="56" ht="15.75" customHeight="1" spans="1:9">
      <c r="A56" s="204"/>
      <c r="B56" s="204"/>
      <c r="C56" s="204"/>
      <c r="D56" s="204"/>
      <c r="E56" s="204"/>
      <c r="F56" s="204"/>
      <c r="G56" s="204"/>
      <c r="H56" s="204"/>
      <c r="I56" s="204"/>
    </row>
    <row r="57" ht="15.75" customHeight="1" spans="1:9">
      <c r="A57" s="189" t="s">
        <v>112</v>
      </c>
      <c r="B57" s="189"/>
      <c r="C57" s="189"/>
      <c r="D57" s="189"/>
      <c r="E57" s="189"/>
      <c r="F57" s="189"/>
      <c r="G57" s="189"/>
      <c r="H57" s="189"/>
      <c r="I57" s="189"/>
    </row>
    <row r="58" ht="15.75" customHeight="1" spans="1:9">
      <c r="A58" s="189" t="s">
        <v>113</v>
      </c>
      <c r="B58" s="189"/>
      <c r="C58" s="189"/>
      <c r="D58" s="189"/>
      <c r="E58" s="189"/>
      <c r="F58" s="189"/>
      <c r="G58" s="189"/>
      <c r="H58" s="189"/>
      <c r="I58" s="189" t="s">
        <v>74</v>
      </c>
    </row>
    <row r="59" ht="15.75" customHeight="1" spans="1:9">
      <c r="A59" s="187" t="s">
        <v>114</v>
      </c>
      <c r="B59" s="190" t="s">
        <v>115</v>
      </c>
      <c r="C59" s="190"/>
      <c r="D59" s="190"/>
      <c r="E59" s="190"/>
      <c r="F59" s="190"/>
      <c r="G59" s="190"/>
      <c r="H59" s="190"/>
      <c r="I59" s="212">
        <f>I35</f>
        <v>420.87</v>
      </c>
    </row>
    <row r="60" ht="15.75" customHeight="1" spans="1:14">
      <c r="A60" s="187" t="s">
        <v>116</v>
      </c>
      <c r="B60" s="190" t="s">
        <v>117</v>
      </c>
      <c r="C60" s="190"/>
      <c r="D60" s="190"/>
      <c r="E60" s="190"/>
      <c r="F60" s="190"/>
      <c r="G60" s="190"/>
      <c r="H60" s="190"/>
      <c r="I60" s="212">
        <f>I48</f>
        <v>987.42</v>
      </c>
      <c r="N60" s="217"/>
    </row>
    <row r="61" ht="15.75" customHeight="1" spans="1:9">
      <c r="A61" s="187" t="s">
        <v>118</v>
      </c>
      <c r="B61" s="190" t="s">
        <v>119</v>
      </c>
      <c r="C61" s="190"/>
      <c r="D61" s="190"/>
      <c r="E61" s="190"/>
      <c r="F61" s="190"/>
      <c r="G61" s="190"/>
      <c r="H61" s="190"/>
      <c r="I61" s="212">
        <f>I55</f>
        <v>657.76</v>
      </c>
    </row>
    <row r="62" ht="15.75" customHeight="1" spans="1:9">
      <c r="A62" s="189" t="s">
        <v>120</v>
      </c>
      <c r="B62" s="189"/>
      <c r="C62" s="189"/>
      <c r="D62" s="189"/>
      <c r="E62" s="189"/>
      <c r="F62" s="189"/>
      <c r="G62" s="189"/>
      <c r="H62" s="189"/>
      <c r="I62" s="211">
        <f>SUM(I59:I61)</f>
        <v>2066.05</v>
      </c>
    </row>
    <row r="63" ht="15.75" customHeight="1" spans="1:9">
      <c r="A63" s="206" t="s">
        <v>121</v>
      </c>
      <c r="B63" s="206"/>
      <c r="C63" s="206"/>
      <c r="D63" s="206"/>
      <c r="E63" s="206"/>
      <c r="F63" s="206"/>
      <c r="G63" s="202" t="s">
        <v>90</v>
      </c>
      <c r="H63" s="202"/>
      <c r="I63" s="213">
        <f>I29</f>
        <v>2060.084</v>
      </c>
    </row>
    <row r="64" ht="15.75" customHeight="1" spans="1:9">
      <c r="A64" s="206"/>
      <c r="B64" s="206"/>
      <c r="C64" s="206"/>
      <c r="D64" s="206"/>
      <c r="E64" s="206"/>
      <c r="F64" s="206"/>
      <c r="G64" s="202" t="s">
        <v>122</v>
      </c>
      <c r="H64" s="202"/>
      <c r="I64" s="213">
        <f>I62</f>
        <v>2066.05</v>
      </c>
    </row>
    <row r="65" ht="15.75" customHeight="1" spans="1:9">
      <c r="A65" s="206"/>
      <c r="B65" s="206"/>
      <c r="C65" s="206"/>
      <c r="D65" s="206"/>
      <c r="E65" s="206"/>
      <c r="F65" s="206"/>
      <c r="G65" s="203" t="s">
        <v>92</v>
      </c>
      <c r="H65" s="203"/>
      <c r="I65" s="214">
        <f>SUM(I63:I64)</f>
        <v>4126.134</v>
      </c>
    </row>
    <row r="66" ht="15.75" customHeight="1" spans="1:9">
      <c r="A66" s="189" t="s">
        <v>123</v>
      </c>
      <c r="B66" s="189"/>
      <c r="C66" s="189"/>
      <c r="D66" s="189"/>
      <c r="E66" s="189"/>
      <c r="F66" s="189"/>
      <c r="G66" s="189"/>
      <c r="H66" s="189"/>
      <c r="I66" s="189"/>
    </row>
    <row r="67" ht="15.75" customHeight="1" spans="1:9">
      <c r="A67" s="187">
        <v>3</v>
      </c>
      <c r="B67" s="189" t="s">
        <v>124</v>
      </c>
      <c r="C67" s="189"/>
      <c r="D67" s="189"/>
      <c r="E67" s="189"/>
      <c r="F67" s="189"/>
      <c r="G67" s="189"/>
      <c r="H67" s="189" t="s">
        <v>73</v>
      </c>
      <c r="I67" s="189" t="s">
        <v>74</v>
      </c>
    </row>
    <row r="68" ht="15.75" customHeight="1" spans="1:9">
      <c r="A68" s="187" t="s">
        <v>48</v>
      </c>
      <c r="B68" s="190" t="s">
        <v>125</v>
      </c>
      <c r="C68" s="190"/>
      <c r="D68" s="190"/>
      <c r="E68" s="190"/>
      <c r="F68" s="190"/>
      <c r="G68" s="190"/>
      <c r="H68" s="198">
        <f>ROUND(((1/12)*5%),4)</f>
        <v>0.0042</v>
      </c>
      <c r="I68" s="212">
        <f>ROUND(H68*$I$65,2)</f>
        <v>17.33</v>
      </c>
    </row>
    <row r="69" ht="15.75" customHeight="1" spans="1:12">
      <c r="A69" s="187" t="s">
        <v>50</v>
      </c>
      <c r="B69" s="190" t="s">
        <v>126</v>
      </c>
      <c r="C69" s="190"/>
      <c r="D69" s="190"/>
      <c r="E69" s="190"/>
      <c r="F69" s="190"/>
      <c r="G69" s="190"/>
      <c r="H69" s="198">
        <f>TRUNC(H68*H47,4)</f>
        <v>0.0003</v>
      </c>
      <c r="I69" s="212">
        <f>ROUND(H69*$I$65,2)</f>
        <v>1.24</v>
      </c>
      <c r="L69" s="233"/>
    </row>
    <row r="70" ht="15.75" customHeight="1" spans="1:9">
      <c r="A70" s="187" t="s">
        <v>53</v>
      </c>
      <c r="B70" s="190" t="s">
        <v>127</v>
      </c>
      <c r="C70" s="190"/>
      <c r="D70" s="190"/>
      <c r="E70" s="190"/>
      <c r="F70" s="190"/>
      <c r="G70" s="190"/>
      <c r="H70" s="198">
        <f>ROUND(((7/30)/12)*95%,4)</f>
        <v>0.0185</v>
      </c>
      <c r="I70" s="212">
        <f>ROUND(H70*$I$65,2)</f>
        <v>76.33</v>
      </c>
    </row>
    <row r="71" ht="15.75" customHeight="1" spans="1:12">
      <c r="A71" s="218" t="s">
        <v>56</v>
      </c>
      <c r="B71" s="219" t="s">
        <v>128</v>
      </c>
      <c r="C71" s="219"/>
      <c r="D71" s="219"/>
      <c r="E71" s="219"/>
      <c r="F71" s="219"/>
      <c r="G71" s="219"/>
      <c r="H71" s="198">
        <f>ROUND(H70*H48,4)</f>
        <v>0.0074</v>
      </c>
      <c r="I71" s="212">
        <f>ROUND(H71*$I$65,2)</f>
        <v>30.53</v>
      </c>
      <c r="L71" s="234"/>
    </row>
    <row r="72" ht="15.75" customHeight="1" spans="1:9">
      <c r="A72" s="187" t="s">
        <v>79</v>
      </c>
      <c r="B72" s="190" t="s">
        <v>129</v>
      </c>
      <c r="C72" s="190"/>
      <c r="D72" s="190"/>
      <c r="E72" s="190"/>
      <c r="F72" s="190"/>
      <c r="G72" s="190"/>
      <c r="H72" s="198">
        <v>0.04</v>
      </c>
      <c r="I72" s="212">
        <f>ROUND(H72*$I$65,2)</f>
        <v>165.05</v>
      </c>
    </row>
    <row r="73" ht="15.75" customHeight="1" spans="1:9">
      <c r="A73" s="189" t="s">
        <v>130</v>
      </c>
      <c r="B73" s="189"/>
      <c r="C73" s="189"/>
      <c r="D73" s="189"/>
      <c r="E73" s="189"/>
      <c r="F73" s="189"/>
      <c r="G73" s="189"/>
      <c r="H73" s="200">
        <f>SUM(H68:H72)</f>
        <v>0.0704</v>
      </c>
      <c r="I73" s="211">
        <f>SUM(I68:I72)</f>
        <v>290.48</v>
      </c>
    </row>
    <row r="74" ht="15.75" customHeight="1" spans="1:9">
      <c r="A74" s="220" t="s">
        <v>131</v>
      </c>
      <c r="B74" s="220"/>
      <c r="C74" s="220"/>
      <c r="D74" s="220"/>
      <c r="E74" s="220"/>
      <c r="F74" s="220"/>
      <c r="G74" s="202" t="s">
        <v>90</v>
      </c>
      <c r="H74" s="202"/>
      <c r="I74" s="213">
        <f>I29</f>
        <v>2060.084</v>
      </c>
    </row>
    <row r="75" ht="15.75" customHeight="1" spans="1:9">
      <c r="A75" s="220"/>
      <c r="B75" s="220"/>
      <c r="C75" s="220"/>
      <c r="D75" s="220"/>
      <c r="E75" s="220"/>
      <c r="F75" s="220"/>
      <c r="G75" s="202" t="s">
        <v>122</v>
      </c>
      <c r="H75" s="202"/>
      <c r="I75" s="213">
        <f>I62</f>
        <v>2066.05</v>
      </c>
    </row>
    <row r="76" ht="15.75" customHeight="1" spans="1:14">
      <c r="A76" s="220"/>
      <c r="B76" s="220"/>
      <c r="C76" s="220"/>
      <c r="D76" s="220"/>
      <c r="E76" s="220"/>
      <c r="F76" s="220"/>
      <c r="G76" s="202" t="s">
        <v>132</v>
      </c>
      <c r="H76" s="202"/>
      <c r="I76" s="213">
        <f>I73</f>
        <v>290.48</v>
      </c>
      <c r="N76" s="235"/>
    </row>
    <row r="77" ht="15.75" customHeight="1" spans="1:9">
      <c r="A77" s="220"/>
      <c r="B77" s="220"/>
      <c r="C77" s="220"/>
      <c r="D77" s="220"/>
      <c r="E77" s="220"/>
      <c r="F77" s="220"/>
      <c r="G77" s="203" t="s">
        <v>92</v>
      </c>
      <c r="H77" s="203"/>
      <c r="I77" s="214">
        <f>SUM(I74:I76)</f>
        <v>4416.614</v>
      </c>
    </row>
    <row r="78" ht="15.75" customHeight="1" spans="1:9">
      <c r="A78" s="189" t="s">
        <v>133</v>
      </c>
      <c r="B78" s="189"/>
      <c r="C78" s="189"/>
      <c r="D78" s="189"/>
      <c r="E78" s="189"/>
      <c r="F78" s="189"/>
      <c r="G78" s="189"/>
      <c r="H78" s="189"/>
      <c r="I78" s="189"/>
    </row>
    <row r="79" ht="15.75" customHeight="1" spans="1:9">
      <c r="A79" s="189" t="s">
        <v>134</v>
      </c>
      <c r="B79" s="189"/>
      <c r="C79" s="189"/>
      <c r="D79" s="189"/>
      <c r="E79" s="189"/>
      <c r="F79" s="189"/>
      <c r="G79" s="189"/>
      <c r="H79" s="189" t="s">
        <v>73</v>
      </c>
      <c r="I79" s="189" t="s">
        <v>74</v>
      </c>
    </row>
    <row r="80" ht="15.75" customHeight="1" spans="1:9">
      <c r="A80" s="187" t="s">
        <v>48</v>
      </c>
      <c r="B80" s="190" t="s">
        <v>135</v>
      </c>
      <c r="C80" s="190"/>
      <c r="D80" s="190"/>
      <c r="E80" s="190"/>
      <c r="F80" s="190"/>
      <c r="G80" s="190"/>
      <c r="H80" s="198">
        <f>ROUND(((1+1/3)/12)/12,4)</f>
        <v>0.0093</v>
      </c>
      <c r="I80" s="212">
        <f t="shared" ref="I80:I85" si="1">ROUND(H80*$I$77,2)</f>
        <v>41.07</v>
      </c>
    </row>
    <row r="81" ht="15.75" customHeight="1" spans="1:12">
      <c r="A81" s="187" t="s">
        <v>50</v>
      </c>
      <c r="B81" s="190" t="s">
        <v>136</v>
      </c>
      <c r="C81" s="190"/>
      <c r="D81" s="190"/>
      <c r="E81" s="190"/>
      <c r="F81" s="190"/>
      <c r="G81" s="190"/>
      <c r="H81" s="198">
        <f>ROUND((2/30)/12,4)</f>
        <v>0.0056</v>
      </c>
      <c r="I81" s="212">
        <f t="shared" si="1"/>
        <v>24.73</v>
      </c>
      <c r="L81" s="235"/>
    </row>
    <row r="82" ht="15.75" customHeight="1" spans="1:11">
      <c r="A82" s="187" t="s">
        <v>53</v>
      </c>
      <c r="B82" s="190" t="s">
        <v>137</v>
      </c>
      <c r="C82" s="190"/>
      <c r="D82" s="190"/>
      <c r="E82" s="190"/>
      <c r="F82" s="190"/>
      <c r="G82" s="190"/>
      <c r="H82" s="198">
        <f>ROUND(((5/30)/12)*2%,4)</f>
        <v>0.0003</v>
      </c>
      <c r="I82" s="212">
        <f t="shared" si="1"/>
        <v>1.32</v>
      </c>
      <c r="K82" s="235"/>
    </row>
    <row r="83" ht="15.75" customHeight="1" spans="1:9">
      <c r="A83" s="187" t="s">
        <v>56</v>
      </c>
      <c r="B83" s="190" t="s">
        <v>138</v>
      </c>
      <c r="C83" s="190"/>
      <c r="D83" s="190"/>
      <c r="E83" s="190"/>
      <c r="F83" s="190"/>
      <c r="G83" s="190"/>
      <c r="H83" s="198">
        <f>ROUND(((15/30)/12)*8%,4)</f>
        <v>0.0033</v>
      </c>
      <c r="I83" s="212">
        <f t="shared" si="1"/>
        <v>14.57</v>
      </c>
    </row>
    <row r="84" ht="15.75" customHeight="1" spans="1:9">
      <c r="A84" s="187" t="s">
        <v>79</v>
      </c>
      <c r="B84" s="190" t="s">
        <v>139</v>
      </c>
      <c r="C84" s="190"/>
      <c r="D84" s="190"/>
      <c r="E84" s="190"/>
      <c r="F84" s="190"/>
      <c r="G84" s="190"/>
      <c r="H84" s="198">
        <f>ROUND(((1+1/3)/12*4/12)*2%,4)</f>
        <v>0.0007</v>
      </c>
      <c r="I84" s="212">
        <f t="shared" si="1"/>
        <v>3.09</v>
      </c>
    </row>
    <row r="85" ht="15.75" customHeight="1" spans="1:9">
      <c r="A85" s="187" t="s">
        <v>81</v>
      </c>
      <c r="B85" s="190" t="s">
        <v>140</v>
      </c>
      <c r="C85" s="190"/>
      <c r="D85" s="190"/>
      <c r="E85" s="190"/>
      <c r="F85" s="190"/>
      <c r="G85" s="190"/>
      <c r="H85" s="198">
        <v>0</v>
      </c>
      <c r="I85" s="212">
        <f t="shared" si="1"/>
        <v>0</v>
      </c>
    </row>
    <row r="86" ht="15.75" customHeight="1" spans="1:9">
      <c r="A86" s="189" t="s">
        <v>141</v>
      </c>
      <c r="B86" s="189"/>
      <c r="C86" s="189"/>
      <c r="D86" s="189"/>
      <c r="E86" s="189"/>
      <c r="F86" s="189"/>
      <c r="G86" s="189"/>
      <c r="H86" s="200">
        <f>SUM(H80:H85)</f>
        <v>0.0192</v>
      </c>
      <c r="I86" s="211">
        <f>SUM(I80:I85)</f>
        <v>84.78</v>
      </c>
    </row>
    <row r="87" ht="15.75" customHeight="1" spans="1:9">
      <c r="A87" s="204"/>
      <c r="B87" s="204"/>
      <c r="C87" s="204"/>
      <c r="D87" s="204"/>
      <c r="E87" s="204"/>
      <c r="F87" s="204"/>
      <c r="G87" s="204"/>
      <c r="H87" s="204"/>
      <c r="I87" s="204"/>
    </row>
    <row r="88" ht="15.75" customHeight="1" spans="1:9">
      <c r="A88" s="189" t="s">
        <v>142</v>
      </c>
      <c r="B88" s="189"/>
      <c r="C88" s="189"/>
      <c r="D88" s="189"/>
      <c r="E88" s="189"/>
      <c r="F88" s="189"/>
      <c r="G88" s="189"/>
      <c r="H88" s="189" t="s">
        <v>73</v>
      </c>
      <c r="I88" s="189" t="s">
        <v>74</v>
      </c>
    </row>
    <row r="89" ht="15.75" customHeight="1" spans="1:9">
      <c r="A89" s="187" t="s">
        <v>48</v>
      </c>
      <c r="B89" s="190" t="s">
        <v>143</v>
      </c>
      <c r="C89" s="190"/>
      <c r="D89" s="190"/>
      <c r="E89" s="190"/>
      <c r="F89" s="190"/>
      <c r="G89" s="190"/>
      <c r="H89" s="198">
        <v>0</v>
      </c>
      <c r="I89" s="212">
        <f>I29*H89</f>
        <v>0</v>
      </c>
    </row>
    <row r="90" ht="15.75" customHeight="1" spans="1:9">
      <c r="A90" s="189" t="s">
        <v>144</v>
      </c>
      <c r="B90" s="189"/>
      <c r="C90" s="189"/>
      <c r="D90" s="189"/>
      <c r="E90" s="189"/>
      <c r="F90" s="189"/>
      <c r="G90" s="189"/>
      <c r="H90" s="200">
        <f>H89</f>
        <v>0</v>
      </c>
      <c r="I90" s="211">
        <f>I89</f>
        <v>0</v>
      </c>
    </row>
    <row r="91" ht="15.75" customHeight="1" spans="1:9">
      <c r="A91" s="204"/>
      <c r="B91" s="204"/>
      <c r="C91" s="204"/>
      <c r="D91" s="204"/>
      <c r="E91" s="204"/>
      <c r="F91" s="204"/>
      <c r="G91" s="204"/>
      <c r="H91" s="204"/>
      <c r="I91" s="204"/>
    </row>
    <row r="92" ht="15.75" customHeight="1" spans="1:9">
      <c r="A92" s="189" t="s">
        <v>145</v>
      </c>
      <c r="B92" s="189"/>
      <c r="C92" s="189"/>
      <c r="D92" s="189"/>
      <c r="E92" s="189"/>
      <c r="F92" s="189"/>
      <c r="G92" s="189"/>
      <c r="H92" s="189"/>
      <c r="I92" s="189"/>
    </row>
    <row r="93" ht="15.75" customHeight="1" spans="1:9">
      <c r="A93" s="189" t="s">
        <v>146</v>
      </c>
      <c r="B93" s="189"/>
      <c r="C93" s="189"/>
      <c r="D93" s="189"/>
      <c r="E93" s="189"/>
      <c r="F93" s="189"/>
      <c r="G93" s="189"/>
      <c r="H93" s="189"/>
      <c r="I93" s="189" t="s">
        <v>74</v>
      </c>
    </row>
    <row r="94" ht="15.75" customHeight="1" spans="1:9">
      <c r="A94" s="187" t="s">
        <v>147</v>
      </c>
      <c r="B94" s="190" t="s">
        <v>148</v>
      </c>
      <c r="C94" s="190"/>
      <c r="D94" s="190"/>
      <c r="E94" s="190"/>
      <c r="F94" s="190"/>
      <c r="G94" s="190"/>
      <c r="H94" s="190"/>
      <c r="I94" s="212">
        <f>I86</f>
        <v>84.78</v>
      </c>
    </row>
    <row r="95" ht="15.75" customHeight="1" spans="1:9">
      <c r="A95" s="187" t="s">
        <v>149</v>
      </c>
      <c r="B95" s="190" t="s">
        <v>150</v>
      </c>
      <c r="C95" s="190"/>
      <c r="D95" s="190"/>
      <c r="E95" s="190"/>
      <c r="F95" s="190"/>
      <c r="G95" s="190"/>
      <c r="H95" s="190"/>
      <c r="I95" s="212">
        <f>I90</f>
        <v>0</v>
      </c>
    </row>
    <row r="96" ht="15.75" customHeight="1" spans="1:9">
      <c r="A96" s="189" t="s">
        <v>151</v>
      </c>
      <c r="B96" s="189"/>
      <c r="C96" s="189"/>
      <c r="D96" s="189"/>
      <c r="E96" s="189"/>
      <c r="F96" s="189"/>
      <c r="G96" s="189"/>
      <c r="H96" s="189"/>
      <c r="I96" s="211">
        <f>SUM(I94:I95)</f>
        <v>84.78</v>
      </c>
    </row>
    <row r="97" ht="15.75" customHeight="1" spans="1:9">
      <c r="A97" s="204"/>
      <c r="B97" s="204"/>
      <c r="C97" s="204"/>
      <c r="D97" s="204"/>
      <c r="E97" s="204"/>
      <c r="F97" s="204"/>
      <c r="G97" s="204"/>
      <c r="H97" s="204"/>
      <c r="I97" s="204"/>
    </row>
    <row r="98" ht="15.75" customHeight="1" spans="1:9">
      <c r="A98" s="189" t="s">
        <v>152</v>
      </c>
      <c r="B98" s="189"/>
      <c r="C98" s="189"/>
      <c r="D98" s="189"/>
      <c r="E98" s="189"/>
      <c r="F98" s="189"/>
      <c r="G98" s="189"/>
      <c r="H98" s="189"/>
      <c r="I98" s="189"/>
    </row>
    <row r="99" ht="15.75" customHeight="1" spans="1:9">
      <c r="A99" s="189">
        <v>5</v>
      </c>
      <c r="B99" s="189" t="s">
        <v>153</v>
      </c>
      <c r="C99" s="189"/>
      <c r="D99" s="189"/>
      <c r="E99" s="189"/>
      <c r="F99" s="189"/>
      <c r="G99" s="189"/>
      <c r="H99" s="189"/>
      <c r="I99" s="189" t="s">
        <v>74</v>
      </c>
    </row>
    <row r="100" ht="15.75" customHeight="1" spans="1:9">
      <c r="A100" s="221" t="s">
        <v>48</v>
      </c>
      <c r="B100" s="196" t="s">
        <v>154</v>
      </c>
      <c r="C100" s="196"/>
      <c r="D100" s="196"/>
      <c r="E100" s="196"/>
      <c r="F100" s="196"/>
      <c r="G100" s="196"/>
      <c r="H100" s="222" t="s">
        <v>108</v>
      </c>
      <c r="I100" s="212">
        <v>0</v>
      </c>
    </row>
    <row r="101" ht="15.75" customHeight="1" spans="1:9">
      <c r="A101" s="221" t="s">
        <v>50</v>
      </c>
      <c r="B101" s="196" t="s">
        <v>155</v>
      </c>
      <c r="C101" s="196"/>
      <c r="D101" s="196"/>
      <c r="E101" s="196"/>
      <c r="F101" s="196"/>
      <c r="G101" s="196"/>
      <c r="H101" s="222" t="s">
        <v>108</v>
      </c>
      <c r="I101" s="236">
        <f>EPIS!K16</f>
        <v>23.1433333333333</v>
      </c>
    </row>
    <row r="102" ht="15.75" customHeight="1" spans="1:9">
      <c r="A102" s="221" t="s">
        <v>53</v>
      </c>
      <c r="B102" s="196" t="s">
        <v>156</v>
      </c>
      <c r="C102" s="196"/>
      <c r="D102" s="196"/>
      <c r="E102" s="196"/>
      <c r="F102" s="196"/>
      <c r="G102" s="196"/>
      <c r="H102" s="222" t="s">
        <v>108</v>
      </c>
      <c r="I102" s="236">
        <f>UNIFORMES!K13</f>
        <v>29.2141666666667</v>
      </c>
    </row>
    <row r="103" ht="15.75" customHeight="1" spans="1:9">
      <c r="A103" s="221" t="s">
        <v>56</v>
      </c>
      <c r="B103" s="196" t="s">
        <v>157</v>
      </c>
      <c r="C103" s="196"/>
      <c r="D103" s="196"/>
      <c r="E103" s="196"/>
      <c r="F103" s="196"/>
      <c r="G103" s="196"/>
      <c r="H103" s="223" t="s">
        <v>108</v>
      </c>
      <c r="I103" s="212">
        <f>'G2-FERRAMENTAS E EQUIPAMENTOS'!N21</f>
        <v>54.115</v>
      </c>
    </row>
    <row r="104" ht="15.75" customHeight="1" spans="1:9">
      <c r="A104" s="189" t="s">
        <v>158</v>
      </c>
      <c r="B104" s="189"/>
      <c r="C104" s="189"/>
      <c r="D104" s="189"/>
      <c r="E104" s="189"/>
      <c r="F104" s="189"/>
      <c r="G104" s="189"/>
      <c r="H104" s="200" t="s">
        <v>108</v>
      </c>
      <c r="I104" s="211">
        <f>SUM(I100:I103)</f>
        <v>106.4725</v>
      </c>
    </row>
    <row r="105" ht="15.75" customHeight="1" spans="1:9">
      <c r="A105" s="220" t="s">
        <v>159</v>
      </c>
      <c r="B105" s="220"/>
      <c r="C105" s="220"/>
      <c r="D105" s="220"/>
      <c r="E105" s="220"/>
      <c r="F105" s="220"/>
      <c r="G105" s="202" t="s">
        <v>90</v>
      </c>
      <c r="H105" s="202"/>
      <c r="I105" s="213">
        <f>I29</f>
        <v>2060.084</v>
      </c>
    </row>
    <row r="106" ht="15.75" customHeight="1" spans="1:9">
      <c r="A106" s="220"/>
      <c r="B106" s="220"/>
      <c r="C106" s="220"/>
      <c r="D106" s="220"/>
      <c r="E106" s="220"/>
      <c r="F106" s="220"/>
      <c r="G106" s="202" t="s">
        <v>122</v>
      </c>
      <c r="H106" s="202"/>
      <c r="I106" s="213">
        <f>I62</f>
        <v>2066.05</v>
      </c>
    </row>
    <row r="107" ht="15.75" customHeight="1" spans="1:9">
      <c r="A107" s="220"/>
      <c r="B107" s="220"/>
      <c r="C107" s="220"/>
      <c r="D107" s="220"/>
      <c r="E107" s="220"/>
      <c r="F107" s="220"/>
      <c r="G107" s="202" t="s">
        <v>132</v>
      </c>
      <c r="H107" s="202"/>
      <c r="I107" s="213">
        <f>I73</f>
        <v>290.48</v>
      </c>
    </row>
    <row r="108" ht="15.75" customHeight="1" spans="1:9">
      <c r="A108" s="220"/>
      <c r="B108" s="220"/>
      <c r="C108" s="220"/>
      <c r="D108" s="220"/>
      <c r="E108" s="220"/>
      <c r="F108" s="220"/>
      <c r="G108" s="202" t="s">
        <v>160</v>
      </c>
      <c r="H108" s="202"/>
      <c r="I108" s="213">
        <f>I96</f>
        <v>84.78</v>
      </c>
    </row>
    <row r="109" ht="15.75" customHeight="1" spans="1:9">
      <c r="A109" s="220"/>
      <c r="B109" s="220"/>
      <c r="C109" s="220"/>
      <c r="D109" s="220"/>
      <c r="E109" s="220"/>
      <c r="F109" s="220"/>
      <c r="G109" s="202" t="s">
        <v>161</v>
      </c>
      <c r="H109" s="202"/>
      <c r="I109" s="213">
        <f>I104</f>
        <v>106.4725</v>
      </c>
    </row>
    <row r="110" ht="15.75" customHeight="1" spans="1:9">
      <c r="A110" s="220"/>
      <c r="B110" s="220"/>
      <c r="C110" s="220"/>
      <c r="D110" s="220"/>
      <c r="E110" s="220"/>
      <c r="F110" s="220"/>
      <c r="G110" s="203" t="s">
        <v>92</v>
      </c>
      <c r="H110" s="203"/>
      <c r="I110" s="214">
        <f>SUM(I105:I109)</f>
        <v>4607.8665</v>
      </c>
    </row>
    <row r="111" ht="15.75" customHeight="1" spans="1:9">
      <c r="A111" s="189" t="s">
        <v>162</v>
      </c>
      <c r="B111" s="189"/>
      <c r="C111" s="189"/>
      <c r="D111" s="189"/>
      <c r="E111" s="189"/>
      <c r="F111" s="189"/>
      <c r="G111" s="189"/>
      <c r="H111" s="189"/>
      <c r="I111" s="189"/>
    </row>
    <row r="112" ht="15.75" customHeight="1" spans="1:9">
      <c r="A112" s="189">
        <v>6</v>
      </c>
      <c r="B112" s="189" t="s">
        <v>163</v>
      </c>
      <c r="C112" s="189"/>
      <c r="D112" s="189"/>
      <c r="E112" s="189"/>
      <c r="F112" s="189"/>
      <c r="G112" s="189"/>
      <c r="H112" s="189" t="s">
        <v>73</v>
      </c>
      <c r="I112" s="189" t="s">
        <v>74</v>
      </c>
    </row>
    <row r="113" ht="15.75" customHeight="1" spans="1:9">
      <c r="A113" s="187" t="s">
        <v>48</v>
      </c>
      <c r="B113" s="190" t="s">
        <v>164</v>
      </c>
      <c r="C113" s="190"/>
      <c r="D113" s="190"/>
      <c r="E113" s="190"/>
      <c r="F113" s="190"/>
      <c r="G113" s="190"/>
      <c r="H113" s="224">
        <v>0.05</v>
      </c>
      <c r="I113" s="212">
        <f>ROUND(H113*I110,2)</f>
        <v>230.39</v>
      </c>
    </row>
    <row r="114" ht="15.75" customHeight="1" spans="1:9">
      <c r="A114" s="187" t="s">
        <v>50</v>
      </c>
      <c r="B114" s="190" t="s">
        <v>165</v>
      </c>
      <c r="C114" s="190"/>
      <c r="D114" s="190"/>
      <c r="E114" s="190"/>
      <c r="F114" s="190"/>
      <c r="G114" s="190"/>
      <c r="H114" s="224">
        <v>0.1</v>
      </c>
      <c r="I114" s="212">
        <f>ROUND(H114*(I110+I113),2)</f>
        <v>483.83</v>
      </c>
    </row>
    <row r="115" ht="15.75" customHeight="1" spans="1:9">
      <c r="A115" s="187" t="s">
        <v>53</v>
      </c>
      <c r="B115" s="225" t="s">
        <v>166</v>
      </c>
      <c r="C115" s="225"/>
      <c r="D115" s="225"/>
      <c r="E115" s="225"/>
      <c r="F115" s="225"/>
      <c r="G115" s="225"/>
      <c r="H115" s="198"/>
      <c r="I115" s="237"/>
    </row>
    <row r="116" ht="15.75" customHeight="1" spans="1:9">
      <c r="A116" s="187" t="s">
        <v>167</v>
      </c>
      <c r="B116" s="190" t="s">
        <v>168</v>
      </c>
      <c r="C116" s="190"/>
      <c r="D116" s="190"/>
      <c r="E116" s="190"/>
      <c r="F116" s="190"/>
      <c r="G116" s="190"/>
      <c r="H116" s="224">
        <v>0.0165</v>
      </c>
      <c r="I116" s="212">
        <f>ROUND($I$126*H116,2)</f>
        <v>102.41</v>
      </c>
    </row>
    <row r="117" ht="15.75" customHeight="1" spans="1:9">
      <c r="A117" s="187" t="s">
        <v>169</v>
      </c>
      <c r="B117" s="190" t="s">
        <v>170</v>
      </c>
      <c r="C117" s="190"/>
      <c r="D117" s="190"/>
      <c r="E117" s="190"/>
      <c r="F117" s="190"/>
      <c r="G117" s="190"/>
      <c r="H117" s="224">
        <v>0.076</v>
      </c>
      <c r="I117" s="212">
        <f>ROUND($I$126*H117,2)</f>
        <v>471.69</v>
      </c>
    </row>
    <row r="118" ht="15.75" customHeight="1" spans="1:9">
      <c r="A118" s="187" t="s">
        <v>171</v>
      </c>
      <c r="B118" s="190" t="s">
        <v>172</v>
      </c>
      <c r="C118" s="190"/>
      <c r="D118" s="190"/>
      <c r="E118" s="190"/>
      <c r="F118" s="190"/>
      <c r="G118" s="190"/>
      <c r="H118" s="224">
        <v>0.05</v>
      </c>
      <c r="I118" s="212">
        <f>ROUND($I$126*H118,2)</f>
        <v>310.33</v>
      </c>
    </row>
    <row r="119" ht="15.75" customHeight="1" spans="1:9">
      <c r="A119" s="189" t="s">
        <v>173</v>
      </c>
      <c r="B119" s="189"/>
      <c r="C119" s="189"/>
      <c r="D119" s="189"/>
      <c r="E119" s="189"/>
      <c r="F119" s="189"/>
      <c r="G119" s="189"/>
      <c r="H119" s="226">
        <f>SUM(H113:H118)</f>
        <v>0.2925</v>
      </c>
      <c r="I119" s="211">
        <f>SUM(I113:I118)</f>
        <v>1598.65</v>
      </c>
    </row>
    <row r="120" ht="15.75" customHeight="1" spans="1:9">
      <c r="A120" s="227"/>
      <c r="B120" s="228"/>
      <c r="C120" s="228"/>
      <c r="D120" s="228"/>
      <c r="E120" s="228"/>
      <c r="F120" s="228"/>
      <c r="G120" s="228"/>
      <c r="H120" s="228"/>
      <c r="I120" s="228"/>
    </row>
    <row r="121" ht="15.75" customHeight="1" spans="1:9">
      <c r="A121" s="229" t="s">
        <v>174</v>
      </c>
      <c r="B121" s="230" t="s">
        <v>175</v>
      </c>
      <c r="C121" s="230"/>
      <c r="D121" s="230"/>
      <c r="E121" s="230"/>
      <c r="F121" s="230"/>
      <c r="G121" s="230"/>
      <c r="H121" s="231">
        <f>SUM(H116+H117+H118)</f>
        <v>0.1425</v>
      </c>
      <c r="I121" s="238"/>
    </row>
    <row r="122" ht="15.75" customHeight="1" spans="1:9">
      <c r="A122" s="229"/>
      <c r="B122" s="230">
        <v>100</v>
      </c>
      <c r="C122" s="230"/>
      <c r="D122" s="230"/>
      <c r="E122" s="230"/>
      <c r="F122" s="230"/>
      <c r="G122" s="230"/>
      <c r="H122" s="231"/>
      <c r="I122" s="238"/>
    </row>
    <row r="123" ht="15.75" customHeight="1" spans="1:9">
      <c r="A123" s="232"/>
      <c r="B123" s="230"/>
      <c r="C123" s="230"/>
      <c r="D123" s="230"/>
      <c r="E123" s="230"/>
      <c r="F123" s="230"/>
      <c r="G123" s="230"/>
      <c r="H123" s="231"/>
      <c r="I123" s="238"/>
    </row>
    <row r="124" ht="15.75" customHeight="1" spans="1:9">
      <c r="A124" s="229" t="s">
        <v>176</v>
      </c>
      <c r="B124" s="230" t="s">
        <v>177</v>
      </c>
      <c r="C124" s="230"/>
      <c r="D124" s="230"/>
      <c r="E124" s="230"/>
      <c r="F124" s="230"/>
      <c r="G124" s="230"/>
      <c r="H124" s="231"/>
      <c r="I124" s="238">
        <f>I110+I113+I114</f>
        <v>5322.0865</v>
      </c>
    </row>
    <row r="125" ht="15.75" customHeight="1" spans="1:9">
      <c r="A125" s="229"/>
      <c r="B125" s="230"/>
      <c r="C125" s="230"/>
      <c r="D125" s="230"/>
      <c r="E125" s="230"/>
      <c r="F125" s="230"/>
      <c r="G125" s="230"/>
      <c r="H125" s="231"/>
      <c r="I125" s="238"/>
    </row>
    <row r="126" ht="15.75" customHeight="1" spans="1:9">
      <c r="A126" s="229" t="s">
        <v>178</v>
      </c>
      <c r="B126" s="230" t="s">
        <v>179</v>
      </c>
      <c r="C126" s="230"/>
      <c r="D126" s="230"/>
      <c r="E126" s="230"/>
      <c r="F126" s="230"/>
      <c r="G126" s="230"/>
      <c r="H126" s="231"/>
      <c r="I126" s="238">
        <f>ROUND(I124/(1-H121),2)</f>
        <v>6206.51</v>
      </c>
    </row>
    <row r="127" ht="15.75" customHeight="1" spans="1:9">
      <c r="A127" s="229"/>
      <c r="B127" s="230"/>
      <c r="C127" s="230"/>
      <c r="D127" s="230"/>
      <c r="E127" s="230"/>
      <c r="F127" s="230"/>
      <c r="G127" s="230"/>
      <c r="H127" s="231"/>
      <c r="I127" s="238"/>
    </row>
    <row r="128" ht="15.75" customHeight="1" spans="1:9">
      <c r="A128" s="229"/>
      <c r="B128" s="230" t="s">
        <v>180</v>
      </c>
      <c r="C128" s="230"/>
      <c r="D128" s="230"/>
      <c r="E128" s="230"/>
      <c r="F128" s="230"/>
      <c r="G128" s="230"/>
      <c r="H128" s="231"/>
      <c r="I128" s="238">
        <f>I126-I124</f>
        <v>884.423500000001</v>
      </c>
    </row>
    <row r="129" ht="15.75" customHeight="1" spans="1:9">
      <c r="A129" s="227"/>
      <c r="B129" s="239"/>
      <c r="C129" s="239"/>
      <c r="D129" s="239"/>
      <c r="E129" s="239"/>
      <c r="F129" s="239"/>
      <c r="G129" s="239"/>
      <c r="H129" s="239"/>
      <c r="I129" s="240"/>
    </row>
    <row r="130" ht="15.75" customHeight="1" spans="1:9">
      <c r="A130" s="189" t="s">
        <v>181</v>
      </c>
      <c r="B130" s="189"/>
      <c r="C130" s="189"/>
      <c r="D130" s="189"/>
      <c r="E130" s="189"/>
      <c r="F130" s="189"/>
      <c r="G130" s="189"/>
      <c r="H130" s="189"/>
      <c r="I130" s="189"/>
    </row>
    <row r="131" ht="15.75" customHeight="1" spans="1:9">
      <c r="A131" s="189" t="s">
        <v>182</v>
      </c>
      <c r="B131" s="189"/>
      <c r="C131" s="189"/>
      <c r="D131" s="189"/>
      <c r="E131" s="189"/>
      <c r="F131" s="189"/>
      <c r="G131" s="189"/>
      <c r="H131" s="189"/>
      <c r="I131" s="189" t="s">
        <v>74</v>
      </c>
    </row>
    <row r="132" ht="15.75" customHeight="1" spans="1:9">
      <c r="A132" s="188" t="s">
        <v>48</v>
      </c>
      <c r="B132" s="190" t="str">
        <f>A21</f>
        <v>MÓDULO 1 - COMPOSIÇÃO DA REMUNERAÇÃO</v>
      </c>
      <c r="C132" s="190"/>
      <c r="D132" s="190"/>
      <c r="E132" s="190"/>
      <c r="F132" s="190"/>
      <c r="G132" s="190"/>
      <c r="H132" s="190"/>
      <c r="I132" s="241">
        <f>I29</f>
        <v>2060.084</v>
      </c>
    </row>
    <row r="133" ht="15.75" customHeight="1" spans="1:9">
      <c r="A133" s="188" t="s">
        <v>50</v>
      </c>
      <c r="B133" s="190" t="str">
        <f>A31</f>
        <v>MÓDULO 2 – ENCARGOS E BENEFÍCIOS ANUAIS, MENSAIS E DIÁRIOS</v>
      </c>
      <c r="C133" s="190"/>
      <c r="D133" s="190"/>
      <c r="E133" s="190"/>
      <c r="F133" s="190"/>
      <c r="G133" s="190"/>
      <c r="H133" s="190"/>
      <c r="I133" s="241">
        <f>I62</f>
        <v>2066.05</v>
      </c>
    </row>
    <row r="134" ht="15.75" customHeight="1" spans="1:9">
      <c r="A134" s="188" t="s">
        <v>53</v>
      </c>
      <c r="B134" s="190" t="str">
        <f>A66</f>
        <v>MÓDULO 3 – PROVISÃO PARA RESCISÃO</v>
      </c>
      <c r="C134" s="190"/>
      <c r="D134" s="190"/>
      <c r="E134" s="190"/>
      <c r="F134" s="190"/>
      <c r="G134" s="190"/>
      <c r="H134" s="190"/>
      <c r="I134" s="241">
        <f>I73</f>
        <v>290.48</v>
      </c>
    </row>
    <row r="135" ht="15.75" customHeight="1" spans="1:9">
      <c r="A135" s="188" t="s">
        <v>56</v>
      </c>
      <c r="B135" s="190" t="str">
        <f>A78</f>
        <v>MÓDULO 4 – CUSTO DE REPOSIÇÃO DO PROFISSIONAL AUSENTE</v>
      </c>
      <c r="C135" s="190"/>
      <c r="D135" s="190"/>
      <c r="E135" s="190"/>
      <c r="F135" s="190"/>
      <c r="G135" s="190"/>
      <c r="H135" s="190"/>
      <c r="I135" s="241">
        <f>I96</f>
        <v>84.78</v>
      </c>
    </row>
    <row r="136" ht="15.75" customHeight="1" spans="1:9">
      <c r="A136" s="188" t="s">
        <v>79</v>
      </c>
      <c r="B136" s="190" t="str">
        <f>A98</f>
        <v>MÓDULO 5 – INSUMOS DIVERSOS</v>
      </c>
      <c r="C136" s="190"/>
      <c r="D136" s="190"/>
      <c r="E136" s="190"/>
      <c r="F136" s="190"/>
      <c r="G136" s="190"/>
      <c r="H136" s="190"/>
      <c r="I136" s="241">
        <f>I104</f>
        <v>106.4725</v>
      </c>
    </row>
    <row r="137" ht="15.75" customHeight="1" spans="1:9">
      <c r="A137" s="189" t="s">
        <v>183</v>
      </c>
      <c r="B137" s="189"/>
      <c r="C137" s="189"/>
      <c r="D137" s="189"/>
      <c r="E137" s="189"/>
      <c r="F137" s="189"/>
      <c r="G137" s="189"/>
      <c r="H137" s="189"/>
      <c r="I137" s="211">
        <f>SUM(I132:I136)</f>
        <v>4607.8665</v>
      </c>
    </row>
    <row r="138" ht="15.75" customHeight="1" spans="1:9">
      <c r="A138" s="188" t="s">
        <v>81</v>
      </c>
      <c r="B138" s="190" t="str">
        <f>A111</f>
        <v>MÓDULO 6 – CUSTOS INDIRETOS, TRIBUTOS E LUCRO</v>
      </c>
      <c r="C138" s="190"/>
      <c r="D138" s="190"/>
      <c r="E138" s="190"/>
      <c r="F138" s="190"/>
      <c r="G138" s="190"/>
      <c r="H138" s="190"/>
      <c r="I138" s="241">
        <f>I119</f>
        <v>1598.65</v>
      </c>
    </row>
    <row r="139" ht="15.75" customHeight="1" spans="1:9">
      <c r="A139" s="189" t="s">
        <v>184</v>
      </c>
      <c r="B139" s="189"/>
      <c r="C139" s="189"/>
      <c r="D139" s="189"/>
      <c r="E139" s="189"/>
      <c r="F139" s="189"/>
      <c r="G139" s="189"/>
      <c r="H139" s="189"/>
      <c r="I139" s="211">
        <f>SUM(I137:I138)</f>
        <v>6206.5165</v>
      </c>
    </row>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144">
    <mergeCell ref="A1:I1"/>
    <mergeCell ref="A2:I2"/>
    <mergeCell ref="A3:G3"/>
    <mergeCell ref="H3:I3"/>
    <mergeCell ref="A4:I4"/>
    <mergeCell ref="A5:I5"/>
    <mergeCell ref="B6:H6"/>
    <mergeCell ref="B7:H7"/>
    <mergeCell ref="B8:H8"/>
    <mergeCell ref="B9:H9"/>
    <mergeCell ref="A10:I10"/>
    <mergeCell ref="A11:I11"/>
    <mergeCell ref="A12:B12"/>
    <mergeCell ref="C12:D12"/>
    <mergeCell ref="E12:I12"/>
    <mergeCell ref="A13:B13"/>
    <mergeCell ref="C13:D13"/>
    <mergeCell ref="E13:I13"/>
    <mergeCell ref="A14:I14"/>
    <mergeCell ref="B15:H15"/>
    <mergeCell ref="B16:H16"/>
    <mergeCell ref="B17:H17"/>
    <mergeCell ref="B18:H18"/>
    <mergeCell ref="B19:H19"/>
    <mergeCell ref="A20:I20"/>
    <mergeCell ref="A21:I21"/>
    <mergeCell ref="B22:G22"/>
    <mergeCell ref="B23:G23"/>
    <mergeCell ref="B24:G24"/>
    <mergeCell ref="B25:G25"/>
    <mergeCell ref="B26:G26"/>
    <mergeCell ref="B27:G27"/>
    <mergeCell ref="B28:G28"/>
    <mergeCell ref="A29:H29"/>
    <mergeCell ref="A30:I30"/>
    <mergeCell ref="A31:I31"/>
    <mergeCell ref="A32:G32"/>
    <mergeCell ref="B33:G33"/>
    <mergeCell ref="B34:G34"/>
    <mergeCell ref="A35:G35"/>
    <mergeCell ref="G36:H36"/>
    <mergeCell ref="G37:H37"/>
    <mergeCell ref="G38:H38"/>
    <mergeCell ref="A39:G39"/>
    <mergeCell ref="B40:G40"/>
    <mergeCell ref="B41:G41"/>
    <mergeCell ref="B42:G42"/>
    <mergeCell ref="B43:G43"/>
    <mergeCell ref="B44:G44"/>
    <mergeCell ref="B45:G45"/>
    <mergeCell ref="B46:G46"/>
    <mergeCell ref="B47:G47"/>
    <mergeCell ref="A48:G48"/>
    <mergeCell ref="A49:I49"/>
    <mergeCell ref="A50:G50"/>
    <mergeCell ref="B51:G51"/>
    <mergeCell ref="B52:G52"/>
    <mergeCell ref="B53:G53"/>
    <mergeCell ref="B54:G54"/>
    <mergeCell ref="A55:H55"/>
    <mergeCell ref="A56:I56"/>
    <mergeCell ref="A57:I57"/>
    <mergeCell ref="A58:H58"/>
    <mergeCell ref="B59:H59"/>
    <mergeCell ref="B60:H60"/>
    <mergeCell ref="B61:H61"/>
    <mergeCell ref="A62:H62"/>
    <mergeCell ref="G63:H63"/>
    <mergeCell ref="G64:H64"/>
    <mergeCell ref="G65:H65"/>
    <mergeCell ref="A66:I66"/>
    <mergeCell ref="B67:G67"/>
    <mergeCell ref="B68:G68"/>
    <mergeCell ref="B69:G69"/>
    <mergeCell ref="B70:G70"/>
    <mergeCell ref="B71:G71"/>
    <mergeCell ref="B72:G72"/>
    <mergeCell ref="A73:G73"/>
    <mergeCell ref="G74:H74"/>
    <mergeCell ref="G75:H75"/>
    <mergeCell ref="G76:H76"/>
    <mergeCell ref="G77:H77"/>
    <mergeCell ref="A78:I78"/>
    <mergeCell ref="A79:G79"/>
    <mergeCell ref="B80:G80"/>
    <mergeCell ref="B81:G81"/>
    <mergeCell ref="B82:G82"/>
    <mergeCell ref="B83:G83"/>
    <mergeCell ref="B84:G84"/>
    <mergeCell ref="B85:G85"/>
    <mergeCell ref="A86:G86"/>
    <mergeCell ref="A87:I87"/>
    <mergeCell ref="A88:G88"/>
    <mergeCell ref="B89:G89"/>
    <mergeCell ref="A90:G90"/>
    <mergeCell ref="A91:I91"/>
    <mergeCell ref="A92:I92"/>
    <mergeCell ref="A93:H93"/>
    <mergeCell ref="B94:H94"/>
    <mergeCell ref="B95:H95"/>
    <mergeCell ref="A96:H96"/>
    <mergeCell ref="A97:I97"/>
    <mergeCell ref="A98:I98"/>
    <mergeCell ref="B99:G99"/>
    <mergeCell ref="B100:G100"/>
    <mergeCell ref="B101:G101"/>
    <mergeCell ref="B102:G102"/>
    <mergeCell ref="B103:G103"/>
    <mergeCell ref="A104:G104"/>
    <mergeCell ref="G105:H105"/>
    <mergeCell ref="G106:H106"/>
    <mergeCell ref="G107:H107"/>
    <mergeCell ref="G108:H108"/>
    <mergeCell ref="G109:H109"/>
    <mergeCell ref="G110:H110"/>
    <mergeCell ref="A111:I111"/>
    <mergeCell ref="B112:G112"/>
    <mergeCell ref="B113:G113"/>
    <mergeCell ref="B114:G114"/>
    <mergeCell ref="B115:G115"/>
    <mergeCell ref="B116:G116"/>
    <mergeCell ref="B117:G117"/>
    <mergeCell ref="B118:G118"/>
    <mergeCell ref="A119:G119"/>
    <mergeCell ref="B120:I120"/>
    <mergeCell ref="B121:G121"/>
    <mergeCell ref="B122:G122"/>
    <mergeCell ref="B124:G124"/>
    <mergeCell ref="B126:G126"/>
    <mergeCell ref="B128:G128"/>
    <mergeCell ref="A130:I130"/>
    <mergeCell ref="A131:H131"/>
    <mergeCell ref="B132:H132"/>
    <mergeCell ref="B133:H133"/>
    <mergeCell ref="B134:H134"/>
    <mergeCell ref="B135:H135"/>
    <mergeCell ref="B136:H136"/>
    <mergeCell ref="A137:H137"/>
    <mergeCell ref="B138:H138"/>
    <mergeCell ref="A139:H139"/>
    <mergeCell ref="A105:F110"/>
    <mergeCell ref="A74:F77"/>
    <mergeCell ref="A63:F65"/>
    <mergeCell ref="A36:F38"/>
  </mergeCells>
  <pageMargins left="0.315277777777778" right="0.315277777777778" top="0.315277777777778" bottom="0.315277777777778" header="0.511811023622047" footer="0.511811023622047"/>
  <pageSetup paperSize="9" scale="72" fitToHeight="0" orientation="portrait" horizontalDpi="300" verticalDpi="3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997"/>
  <sheetViews>
    <sheetView zoomScale="80" zoomScaleNormal="80" topLeftCell="A15" workbookViewId="0">
      <selection activeCell="H51" sqref="H51:I51"/>
    </sheetView>
  </sheetViews>
  <sheetFormatPr defaultColWidth="8.71428571428571" defaultRowHeight="14.25" customHeight="1"/>
  <cols>
    <col min="1" max="1" width="7.42857142857143" customWidth="1"/>
    <col min="2" max="2" width="12.4285714285714" customWidth="1"/>
    <col min="3" max="3" width="15" customWidth="1"/>
    <col min="4" max="4" width="15.2857142857143" customWidth="1"/>
    <col min="5" max="5" width="13.4285714285714" customWidth="1"/>
    <col min="6" max="6" width="13.5714285714286" customWidth="1"/>
    <col min="7" max="7" width="11.8571428571429" customWidth="1"/>
    <col min="8" max="8" width="12.8571428571429" customWidth="1"/>
    <col min="9" max="9" width="33.7142857142857" customWidth="1"/>
    <col min="10" max="10" width="7.14285714285714" customWidth="1"/>
    <col min="11" max="11" width="10.5714285714286" customWidth="1"/>
    <col min="12" max="12" width="12.8571428571429" customWidth="1"/>
    <col min="13" max="13" width="7.14285714285714" customWidth="1"/>
    <col min="14" max="14" width="10.5714285714286" customWidth="1"/>
    <col min="15" max="1025" width="14.4285714285714" customWidth="1"/>
  </cols>
  <sheetData>
    <row r="1" spans="1:9">
      <c r="A1" s="187" t="s">
        <v>187</v>
      </c>
      <c r="B1" s="187"/>
      <c r="C1" s="187"/>
      <c r="D1" s="187"/>
      <c r="E1" s="187"/>
      <c r="F1" s="187"/>
      <c r="G1" s="187"/>
      <c r="H1" s="187"/>
      <c r="I1" s="187"/>
    </row>
    <row r="2" spans="1:9">
      <c r="A2" s="187"/>
      <c r="B2" s="187"/>
      <c r="C2" s="187"/>
      <c r="D2" s="187"/>
      <c r="E2" s="187"/>
      <c r="F2" s="187"/>
      <c r="G2" s="187"/>
      <c r="H2" s="187"/>
      <c r="I2" s="187"/>
    </row>
    <row r="3" spans="1:9">
      <c r="A3" s="187" t="s">
        <v>45</v>
      </c>
      <c r="B3" s="187"/>
      <c r="C3" s="187"/>
      <c r="D3" s="187"/>
      <c r="E3" s="187"/>
      <c r="F3" s="187"/>
      <c r="G3" s="187"/>
      <c r="H3" s="188" t="s">
        <v>46</v>
      </c>
      <c r="I3" s="188"/>
    </row>
    <row r="4" spans="1:9">
      <c r="A4" s="187"/>
      <c r="B4" s="187"/>
      <c r="C4" s="187"/>
      <c r="D4" s="187"/>
      <c r="E4" s="187"/>
      <c r="F4" s="187"/>
      <c r="G4" s="187"/>
      <c r="H4" s="187"/>
      <c r="I4" s="187"/>
    </row>
    <row r="5" spans="1:9">
      <c r="A5" s="189" t="s">
        <v>47</v>
      </c>
      <c r="B5" s="189"/>
      <c r="C5" s="189"/>
      <c r="D5" s="189"/>
      <c r="E5" s="189"/>
      <c r="F5" s="189"/>
      <c r="G5" s="189"/>
      <c r="H5" s="189"/>
      <c r="I5" s="189"/>
    </row>
    <row r="6" spans="1:9">
      <c r="A6" s="188" t="s">
        <v>48</v>
      </c>
      <c r="B6" s="190" t="s">
        <v>49</v>
      </c>
      <c r="C6" s="190"/>
      <c r="D6" s="190"/>
      <c r="E6" s="190"/>
      <c r="F6" s="190"/>
      <c r="G6" s="190"/>
      <c r="H6" s="190"/>
      <c r="I6" s="207"/>
    </row>
    <row r="7" spans="1:9">
      <c r="A7" s="188" t="s">
        <v>50</v>
      </c>
      <c r="B7" s="190" t="s">
        <v>51</v>
      </c>
      <c r="C7" s="190"/>
      <c r="D7" s="190"/>
      <c r="E7" s="190"/>
      <c r="F7" s="190"/>
      <c r="G7" s="190"/>
      <c r="H7" s="190"/>
      <c r="I7" s="188" t="s">
        <v>192</v>
      </c>
    </row>
    <row r="8" spans="1:9">
      <c r="A8" s="188" t="s">
        <v>53</v>
      </c>
      <c r="B8" s="190" t="s">
        <v>54</v>
      </c>
      <c r="C8" s="190"/>
      <c r="D8" s="190"/>
      <c r="E8" s="190"/>
      <c r="F8" s="190"/>
      <c r="G8" s="190"/>
      <c r="H8" s="190"/>
      <c r="I8" s="188" t="s">
        <v>193</v>
      </c>
    </row>
    <row r="9" spans="1:9">
      <c r="A9" s="188" t="s">
        <v>56</v>
      </c>
      <c r="B9" s="190" t="s">
        <v>57</v>
      </c>
      <c r="C9" s="190"/>
      <c r="D9" s="190"/>
      <c r="E9" s="190"/>
      <c r="F9" s="190"/>
      <c r="G9" s="190"/>
      <c r="H9" s="190"/>
      <c r="I9" s="188">
        <v>12</v>
      </c>
    </row>
    <row r="10" spans="1:9">
      <c r="A10" s="191"/>
      <c r="B10" s="191"/>
      <c r="C10" s="191"/>
      <c r="D10" s="191"/>
      <c r="E10" s="191"/>
      <c r="F10" s="191"/>
      <c r="G10" s="191"/>
      <c r="H10" s="191"/>
      <c r="I10" s="191"/>
    </row>
    <row r="11" spans="1:9">
      <c r="A11" s="189" t="s">
        <v>58</v>
      </c>
      <c r="B11" s="189"/>
      <c r="C11" s="189"/>
      <c r="D11" s="189"/>
      <c r="E11" s="189"/>
      <c r="F11" s="189"/>
      <c r="G11" s="189"/>
      <c r="H11" s="189"/>
      <c r="I11" s="189"/>
    </row>
    <row r="12" ht="12.75" customHeight="1" spans="1:9">
      <c r="A12" s="188" t="s">
        <v>59</v>
      </c>
      <c r="B12" s="188"/>
      <c r="C12" s="188" t="s">
        <v>60</v>
      </c>
      <c r="D12" s="188"/>
      <c r="E12" s="188" t="s">
        <v>61</v>
      </c>
      <c r="F12" s="188"/>
      <c r="G12" s="188"/>
      <c r="H12" s="188"/>
      <c r="I12" s="188"/>
    </row>
    <row r="13" ht="26.25" customHeight="1" spans="1:9">
      <c r="A13" s="192" t="s">
        <v>62</v>
      </c>
      <c r="B13" s="192"/>
      <c r="C13" s="193" t="s">
        <v>14</v>
      </c>
      <c r="D13" s="193"/>
      <c r="E13" s="194">
        <v>1</v>
      </c>
      <c r="F13" s="194"/>
      <c r="G13" s="194"/>
      <c r="H13" s="194"/>
      <c r="I13" s="194"/>
    </row>
    <row r="14" spans="1:9">
      <c r="A14" s="189" t="s">
        <v>63</v>
      </c>
      <c r="B14" s="189"/>
      <c r="C14" s="189"/>
      <c r="D14" s="189"/>
      <c r="E14" s="189"/>
      <c r="F14" s="189"/>
      <c r="G14" s="189"/>
      <c r="H14" s="189"/>
      <c r="I14" s="189"/>
    </row>
    <row r="15" spans="1:10">
      <c r="A15" s="188">
        <v>1</v>
      </c>
      <c r="B15" s="190" t="s">
        <v>64</v>
      </c>
      <c r="C15" s="190"/>
      <c r="D15" s="190"/>
      <c r="E15" s="190"/>
      <c r="F15" s="190"/>
      <c r="G15" s="190"/>
      <c r="H15" s="190"/>
      <c r="I15" s="194" t="s">
        <v>17</v>
      </c>
      <c r="J15" s="208"/>
    </row>
    <row r="16" spans="1:9">
      <c r="A16" s="188">
        <v>2</v>
      </c>
      <c r="B16" s="190" t="s">
        <v>65</v>
      </c>
      <c r="C16" s="190"/>
      <c r="D16" s="190"/>
      <c r="E16" s="190"/>
      <c r="F16" s="190"/>
      <c r="G16" s="190"/>
      <c r="H16" s="190"/>
      <c r="I16" s="188" t="s">
        <v>18</v>
      </c>
    </row>
    <row r="17" spans="1:9">
      <c r="A17" s="188">
        <v>3</v>
      </c>
      <c r="B17" s="190" t="s">
        <v>66</v>
      </c>
      <c r="C17" s="190"/>
      <c r="D17" s="190"/>
      <c r="E17" s="190"/>
      <c r="F17" s="190"/>
      <c r="G17" s="190"/>
      <c r="H17" s="190"/>
      <c r="I17" s="209">
        <v>1775.96</v>
      </c>
    </row>
    <row r="18" ht="38.25" spans="1:9">
      <c r="A18" s="194">
        <v>4</v>
      </c>
      <c r="B18" s="195" t="s">
        <v>67</v>
      </c>
      <c r="C18" s="195"/>
      <c r="D18" s="195"/>
      <c r="E18" s="195"/>
      <c r="F18" s="195"/>
      <c r="G18" s="195"/>
      <c r="H18" s="195"/>
      <c r="I18" s="192" t="s">
        <v>68</v>
      </c>
    </row>
    <row r="19" spans="1:9">
      <c r="A19" s="188">
        <v>5</v>
      </c>
      <c r="B19" s="190" t="s">
        <v>69</v>
      </c>
      <c r="C19" s="190"/>
      <c r="D19" s="190"/>
      <c r="E19" s="190"/>
      <c r="F19" s="190"/>
      <c r="G19" s="190"/>
      <c r="H19" s="190"/>
      <c r="I19" s="207" t="s">
        <v>70</v>
      </c>
    </row>
    <row r="20" spans="1:9">
      <c r="A20" s="196"/>
      <c r="B20" s="196"/>
      <c r="C20" s="196"/>
      <c r="D20" s="196"/>
      <c r="E20" s="196"/>
      <c r="F20" s="196"/>
      <c r="G20" s="196"/>
      <c r="H20" s="196"/>
      <c r="I20" s="196"/>
    </row>
    <row r="21" ht="15.75" customHeight="1" spans="1:9">
      <c r="A21" s="189" t="s">
        <v>71</v>
      </c>
      <c r="B21" s="189"/>
      <c r="C21" s="189"/>
      <c r="D21" s="189"/>
      <c r="E21" s="189"/>
      <c r="F21" s="189"/>
      <c r="G21" s="189"/>
      <c r="H21" s="189"/>
      <c r="I21" s="189"/>
    </row>
    <row r="22" ht="15.75" customHeight="1" spans="1:9">
      <c r="A22" s="197">
        <v>1</v>
      </c>
      <c r="B22" s="189" t="s">
        <v>72</v>
      </c>
      <c r="C22" s="189"/>
      <c r="D22" s="189"/>
      <c r="E22" s="189"/>
      <c r="F22" s="189"/>
      <c r="G22" s="189"/>
      <c r="H22" s="189" t="s">
        <v>73</v>
      </c>
      <c r="I22" s="189" t="s">
        <v>74</v>
      </c>
    </row>
    <row r="23" ht="15.75" customHeight="1" spans="1:9">
      <c r="A23" s="187" t="s">
        <v>48</v>
      </c>
      <c r="B23" s="190" t="s">
        <v>75</v>
      </c>
      <c r="C23" s="190"/>
      <c r="D23" s="190"/>
      <c r="E23" s="190"/>
      <c r="F23" s="190"/>
      <c r="G23" s="190"/>
      <c r="H23" s="196"/>
      <c r="I23" s="210">
        <f>I17</f>
        <v>1775.96</v>
      </c>
    </row>
    <row r="24" ht="15.75" customHeight="1" spans="1:9">
      <c r="A24" s="187" t="s">
        <v>50</v>
      </c>
      <c r="B24" s="190" t="s">
        <v>76</v>
      </c>
      <c r="C24" s="190"/>
      <c r="D24" s="190"/>
      <c r="E24" s="190"/>
      <c r="F24" s="190"/>
      <c r="G24" s="190"/>
      <c r="H24" s="198"/>
      <c r="I24" s="210">
        <v>0</v>
      </c>
    </row>
    <row r="25" ht="15.75" customHeight="1" spans="1:9">
      <c r="A25" s="187" t="s">
        <v>53</v>
      </c>
      <c r="B25" s="190" t="s">
        <v>77</v>
      </c>
      <c r="C25" s="190"/>
      <c r="D25" s="190"/>
      <c r="E25" s="190"/>
      <c r="F25" s="190"/>
      <c r="G25" s="190"/>
      <c r="H25" s="198"/>
      <c r="I25" s="210">
        <v>0</v>
      </c>
    </row>
    <row r="26" ht="15.75" customHeight="1" spans="1:9">
      <c r="A26" s="187" t="s">
        <v>56</v>
      </c>
      <c r="B26" s="190" t="s">
        <v>78</v>
      </c>
      <c r="C26" s="190"/>
      <c r="D26" s="190"/>
      <c r="E26" s="190"/>
      <c r="F26" s="190"/>
      <c r="G26" s="190"/>
      <c r="H26" s="198"/>
      <c r="I26" s="210">
        <v>0</v>
      </c>
    </row>
    <row r="27" ht="15.75" customHeight="1" spans="1:9">
      <c r="A27" s="187" t="s">
        <v>79</v>
      </c>
      <c r="B27" s="190" t="s">
        <v>80</v>
      </c>
      <c r="C27" s="190"/>
      <c r="D27" s="190"/>
      <c r="E27" s="190"/>
      <c r="F27" s="190"/>
      <c r="G27" s="190"/>
      <c r="H27" s="198"/>
      <c r="I27" s="210">
        <v>0</v>
      </c>
    </row>
    <row r="28" ht="15.75" customHeight="1" spans="1:9">
      <c r="A28" s="187" t="s">
        <v>81</v>
      </c>
      <c r="B28" s="190" t="s">
        <v>82</v>
      </c>
      <c r="C28" s="190"/>
      <c r="D28" s="190"/>
      <c r="E28" s="190"/>
      <c r="F28" s="190"/>
      <c r="G28" s="190"/>
      <c r="H28" s="198"/>
      <c r="I28" s="210">
        <v>0</v>
      </c>
    </row>
    <row r="29" ht="15.75" customHeight="1" spans="1:9">
      <c r="A29" s="189" t="s">
        <v>83</v>
      </c>
      <c r="B29" s="189"/>
      <c r="C29" s="189"/>
      <c r="D29" s="189"/>
      <c r="E29" s="189"/>
      <c r="F29" s="189"/>
      <c r="G29" s="189"/>
      <c r="H29" s="189"/>
      <c r="I29" s="211">
        <f>SUM(I23:I28)</f>
        <v>1775.96</v>
      </c>
    </row>
    <row r="30" ht="15.75" customHeight="1" spans="1:9">
      <c r="A30" s="199"/>
      <c r="B30" s="199"/>
      <c r="C30" s="199"/>
      <c r="D30" s="199"/>
      <c r="E30" s="199"/>
      <c r="F30" s="199"/>
      <c r="G30" s="199"/>
      <c r="H30" s="199"/>
      <c r="I30" s="199"/>
    </row>
    <row r="31" ht="15.75" customHeight="1" spans="1:9">
      <c r="A31" s="189" t="s">
        <v>84</v>
      </c>
      <c r="B31" s="189"/>
      <c r="C31" s="189"/>
      <c r="D31" s="189"/>
      <c r="E31" s="189"/>
      <c r="F31" s="189"/>
      <c r="G31" s="189"/>
      <c r="H31" s="189"/>
      <c r="I31" s="189"/>
    </row>
    <row r="32" ht="15.75" customHeight="1" spans="1:9">
      <c r="A32" s="189" t="s">
        <v>85</v>
      </c>
      <c r="B32" s="189"/>
      <c r="C32" s="189"/>
      <c r="D32" s="189"/>
      <c r="E32" s="189"/>
      <c r="F32" s="189"/>
      <c r="G32" s="189"/>
      <c r="H32" s="189" t="s">
        <v>73</v>
      </c>
      <c r="I32" s="189" t="s">
        <v>74</v>
      </c>
    </row>
    <row r="33" ht="15.75" customHeight="1" spans="1:9">
      <c r="A33" s="187" t="s">
        <v>48</v>
      </c>
      <c r="B33" s="190" t="s">
        <v>86</v>
      </c>
      <c r="C33" s="190"/>
      <c r="D33" s="190"/>
      <c r="E33" s="190"/>
      <c r="F33" s="190"/>
      <c r="G33" s="190"/>
      <c r="H33" s="198">
        <f>ROUND(1/12,4)</f>
        <v>0.0833</v>
      </c>
      <c r="I33" s="212">
        <f>ROUND(I29*H33,2)</f>
        <v>147.94</v>
      </c>
    </row>
    <row r="34" ht="15.75" customHeight="1" spans="1:9">
      <c r="A34" s="187" t="s">
        <v>50</v>
      </c>
      <c r="B34" s="190" t="s">
        <v>87</v>
      </c>
      <c r="C34" s="190"/>
      <c r="D34" s="190"/>
      <c r="E34" s="190"/>
      <c r="F34" s="190"/>
      <c r="G34" s="190"/>
      <c r="H34" s="198">
        <v>0.121</v>
      </c>
      <c r="I34" s="212">
        <f>ROUND(I29*H34,2)</f>
        <v>214.89</v>
      </c>
    </row>
    <row r="35" ht="15.75" customHeight="1" spans="1:9">
      <c r="A35" s="189" t="s">
        <v>88</v>
      </c>
      <c r="B35" s="189"/>
      <c r="C35" s="189"/>
      <c r="D35" s="189"/>
      <c r="E35" s="189"/>
      <c r="F35" s="189"/>
      <c r="G35" s="189"/>
      <c r="H35" s="200">
        <f>SUM(H33:H34)</f>
        <v>0.2043</v>
      </c>
      <c r="I35" s="211">
        <f>SUM(I33:I34)</f>
        <v>362.83</v>
      </c>
    </row>
    <row r="36" ht="15.75" customHeight="1" spans="1:9">
      <c r="A36" s="201" t="s">
        <v>89</v>
      </c>
      <c r="B36" s="201"/>
      <c r="C36" s="201"/>
      <c r="D36" s="201"/>
      <c r="E36" s="201"/>
      <c r="F36" s="201"/>
      <c r="G36" s="202" t="s">
        <v>90</v>
      </c>
      <c r="H36" s="202"/>
      <c r="I36" s="213">
        <f>I29</f>
        <v>1775.96</v>
      </c>
    </row>
    <row r="37" ht="15.75" customHeight="1" spans="1:9">
      <c r="A37" s="201"/>
      <c r="B37" s="201"/>
      <c r="C37" s="201"/>
      <c r="D37" s="201"/>
      <c r="E37" s="201"/>
      <c r="F37" s="201"/>
      <c r="G37" s="202" t="s">
        <v>91</v>
      </c>
      <c r="H37" s="202"/>
      <c r="I37" s="213">
        <f>I35</f>
        <v>362.83</v>
      </c>
    </row>
    <row r="38" ht="15.75" customHeight="1" spans="1:9">
      <c r="A38" s="201"/>
      <c r="B38" s="201"/>
      <c r="C38" s="201"/>
      <c r="D38" s="201"/>
      <c r="E38" s="201"/>
      <c r="F38" s="201"/>
      <c r="G38" s="203" t="s">
        <v>92</v>
      </c>
      <c r="H38" s="203"/>
      <c r="I38" s="214">
        <f>SUM(I36:I37)</f>
        <v>2138.79</v>
      </c>
    </row>
    <row r="39" ht="15.75" customHeight="1" spans="1:9">
      <c r="A39" s="189" t="s">
        <v>93</v>
      </c>
      <c r="B39" s="189"/>
      <c r="C39" s="189"/>
      <c r="D39" s="189"/>
      <c r="E39" s="189"/>
      <c r="F39" s="189"/>
      <c r="G39" s="189"/>
      <c r="H39" s="189" t="s">
        <v>73</v>
      </c>
      <c r="I39" s="189" t="s">
        <v>74</v>
      </c>
    </row>
    <row r="40" ht="15.75" customHeight="1" spans="1:9">
      <c r="A40" s="187" t="s">
        <v>48</v>
      </c>
      <c r="B40" s="190" t="s">
        <v>94</v>
      </c>
      <c r="C40" s="190"/>
      <c r="D40" s="190"/>
      <c r="E40" s="190"/>
      <c r="F40" s="190"/>
      <c r="G40" s="190"/>
      <c r="H40" s="198">
        <v>0.2</v>
      </c>
      <c r="I40" s="212">
        <f t="shared" ref="I40:I47" si="0">ROUND($I$38*H40,2)</f>
        <v>427.76</v>
      </c>
    </row>
    <row r="41" ht="15.75" customHeight="1" spans="1:9">
      <c r="A41" s="187" t="s">
        <v>50</v>
      </c>
      <c r="B41" s="190" t="s">
        <v>95</v>
      </c>
      <c r="C41" s="190"/>
      <c r="D41" s="190"/>
      <c r="E41" s="190"/>
      <c r="F41" s="190"/>
      <c r="G41" s="190"/>
      <c r="H41" s="198">
        <v>0.025</v>
      </c>
      <c r="I41" s="212">
        <f t="shared" si="0"/>
        <v>53.47</v>
      </c>
    </row>
    <row r="42" ht="15.75" customHeight="1" spans="1:9">
      <c r="A42" s="187" t="s">
        <v>53</v>
      </c>
      <c r="B42" s="190" t="s">
        <v>96</v>
      </c>
      <c r="C42" s="190"/>
      <c r="D42" s="190"/>
      <c r="E42" s="190"/>
      <c r="F42" s="190"/>
      <c r="G42" s="190"/>
      <c r="H42" s="198">
        <v>0.06</v>
      </c>
      <c r="I42" s="212">
        <f t="shared" si="0"/>
        <v>128.33</v>
      </c>
    </row>
    <row r="43" ht="15.75" customHeight="1" spans="1:9">
      <c r="A43" s="187" t="s">
        <v>56</v>
      </c>
      <c r="B43" s="190" t="s">
        <v>97</v>
      </c>
      <c r="C43" s="190"/>
      <c r="D43" s="190"/>
      <c r="E43" s="190"/>
      <c r="F43" s="190"/>
      <c r="G43" s="190"/>
      <c r="H43" s="198">
        <v>0.015</v>
      </c>
      <c r="I43" s="212">
        <f t="shared" si="0"/>
        <v>32.08</v>
      </c>
    </row>
    <row r="44" ht="15.75" customHeight="1" spans="1:9">
      <c r="A44" s="187" t="s">
        <v>79</v>
      </c>
      <c r="B44" s="190" t="s">
        <v>98</v>
      </c>
      <c r="C44" s="190"/>
      <c r="D44" s="190"/>
      <c r="E44" s="190"/>
      <c r="F44" s="190"/>
      <c r="G44" s="190"/>
      <c r="H44" s="198">
        <v>0.01</v>
      </c>
      <c r="I44" s="212">
        <f t="shared" si="0"/>
        <v>21.39</v>
      </c>
    </row>
    <row r="45" ht="15.75" customHeight="1" spans="1:9">
      <c r="A45" s="187" t="s">
        <v>81</v>
      </c>
      <c r="B45" s="190" t="s">
        <v>99</v>
      </c>
      <c r="C45" s="190"/>
      <c r="D45" s="190"/>
      <c r="E45" s="190"/>
      <c r="F45" s="190"/>
      <c r="G45" s="190"/>
      <c r="H45" s="198">
        <v>0.006</v>
      </c>
      <c r="I45" s="212">
        <f t="shared" si="0"/>
        <v>12.83</v>
      </c>
    </row>
    <row r="46" ht="15.75" customHeight="1" spans="1:9">
      <c r="A46" s="187" t="s">
        <v>100</v>
      </c>
      <c r="B46" s="190" t="s">
        <v>101</v>
      </c>
      <c r="C46" s="190"/>
      <c r="D46" s="190"/>
      <c r="E46" s="190"/>
      <c r="F46" s="190"/>
      <c r="G46" s="190"/>
      <c r="H46" s="198">
        <v>0.002</v>
      </c>
      <c r="I46" s="212">
        <f t="shared" si="0"/>
        <v>4.28</v>
      </c>
    </row>
    <row r="47" ht="15.75" customHeight="1" spans="1:9">
      <c r="A47" s="187" t="s">
        <v>102</v>
      </c>
      <c r="B47" s="190" t="s">
        <v>103</v>
      </c>
      <c r="C47" s="190"/>
      <c r="D47" s="190"/>
      <c r="E47" s="190"/>
      <c r="F47" s="190"/>
      <c r="G47" s="190"/>
      <c r="H47" s="198">
        <v>0.08</v>
      </c>
      <c r="I47" s="212">
        <f t="shared" si="0"/>
        <v>171.1</v>
      </c>
    </row>
    <row r="48" ht="15.75" customHeight="1" spans="1:9">
      <c r="A48" s="189" t="s">
        <v>104</v>
      </c>
      <c r="B48" s="189"/>
      <c r="C48" s="189"/>
      <c r="D48" s="189"/>
      <c r="E48" s="189"/>
      <c r="F48" s="189"/>
      <c r="G48" s="189"/>
      <c r="H48" s="200">
        <f>SUM(H40:H47)</f>
        <v>0.398</v>
      </c>
      <c r="I48" s="211">
        <f>SUM(I40:I47)</f>
        <v>851.24</v>
      </c>
    </row>
    <row r="49" ht="15.75" customHeight="1" spans="1:9">
      <c r="A49" s="204"/>
      <c r="B49" s="204"/>
      <c r="C49" s="204"/>
      <c r="D49" s="204"/>
      <c r="E49" s="204"/>
      <c r="F49" s="204"/>
      <c r="G49" s="204"/>
      <c r="H49" s="204"/>
      <c r="I49" s="204"/>
    </row>
    <row r="50" ht="15.75" customHeight="1" spans="1:9">
      <c r="A50" s="189" t="s">
        <v>105</v>
      </c>
      <c r="B50" s="189"/>
      <c r="C50" s="189"/>
      <c r="D50" s="189"/>
      <c r="E50" s="189"/>
      <c r="F50" s="189"/>
      <c r="G50" s="189"/>
      <c r="H50" s="200"/>
      <c r="I50" s="189" t="s">
        <v>74</v>
      </c>
    </row>
    <row r="51" ht="15.75" customHeight="1" spans="1:9">
      <c r="A51" s="187" t="s">
        <v>48</v>
      </c>
      <c r="B51" s="196" t="s">
        <v>106</v>
      </c>
      <c r="C51" s="196"/>
      <c r="D51" s="196"/>
      <c r="E51" s="196"/>
      <c r="F51" s="196"/>
      <c r="G51" s="196"/>
      <c r="H51" s="205">
        <v>5</v>
      </c>
      <c r="I51" s="215">
        <f>ROUND((H51*2*22)-0.06*I23,2)</f>
        <v>113.44</v>
      </c>
    </row>
    <row r="52" ht="15.75" customHeight="1" spans="1:9">
      <c r="A52" s="187" t="s">
        <v>50</v>
      </c>
      <c r="B52" s="196" t="s">
        <v>107</v>
      </c>
      <c r="C52" s="196"/>
      <c r="D52" s="196"/>
      <c r="E52" s="196"/>
      <c r="F52" s="196"/>
      <c r="G52" s="196"/>
      <c r="H52" s="188" t="s">
        <v>108</v>
      </c>
      <c r="I52" s="210">
        <v>473.82</v>
      </c>
    </row>
    <row r="53" ht="15.75" customHeight="1" spans="1:9">
      <c r="A53" s="187" t="s">
        <v>53</v>
      </c>
      <c r="B53" s="196" t="s">
        <v>109</v>
      </c>
      <c r="C53" s="196"/>
      <c r="D53" s="196"/>
      <c r="E53" s="196"/>
      <c r="F53" s="196"/>
      <c r="G53" s="196"/>
      <c r="H53" s="188" t="s">
        <v>108</v>
      </c>
      <c r="I53" s="210">
        <v>52.15</v>
      </c>
    </row>
    <row r="54" ht="15.75" customHeight="1" spans="1:9">
      <c r="A54" s="187" t="s">
        <v>56</v>
      </c>
      <c r="B54" s="196" t="s">
        <v>110</v>
      </c>
      <c r="C54" s="196"/>
      <c r="D54" s="196"/>
      <c r="E54" s="196"/>
      <c r="F54" s="196"/>
      <c r="G54" s="196"/>
      <c r="H54" s="188" t="s">
        <v>108</v>
      </c>
      <c r="I54" s="210">
        <f>ROUND((I23*26)*0.002/12,2)</f>
        <v>7.7</v>
      </c>
    </row>
    <row r="55" ht="15.75" customHeight="1" spans="1:9">
      <c r="A55" s="189" t="s">
        <v>111</v>
      </c>
      <c r="B55" s="189"/>
      <c r="C55" s="189"/>
      <c r="D55" s="189"/>
      <c r="E55" s="189"/>
      <c r="F55" s="189"/>
      <c r="G55" s="189"/>
      <c r="H55" s="189"/>
      <c r="I55" s="216">
        <f>SUM(I51:I54)</f>
        <v>647.11</v>
      </c>
    </row>
    <row r="56" ht="15.75" customHeight="1" spans="1:9">
      <c r="A56" s="204"/>
      <c r="B56" s="204"/>
      <c r="C56" s="204"/>
      <c r="D56" s="204"/>
      <c r="E56" s="204"/>
      <c r="F56" s="204"/>
      <c r="G56" s="204"/>
      <c r="H56" s="204"/>
      <c r="I56" s="204"/>
    </row>
    <row r="57" ht="15.75" customHeight="1" spans="1:9">
      <c r="A57" s="189" t="s">
        <v>112</v>
      </c>
      <c r="B57" s="189"/>
      <c r="C57" s="189"/>
      <c r="D57" s="189"/>
      <c r="E57" s="189"/>
      <c r="F57" s="189"/>
      <c r="G57" s="189"/>
      <c r="H57" s="189"/>
      <c r="I57" s="189"/>
    </row>
    <row r="58" ht="15.75" customHeight="1" spans="1:9">
      <c r="A58" s="189" t="s">
        <v>113</v>
      </c>
      <c r="B58" s="189"/>
      <c r="C58" s="189"/>
      <c r="D58" s="189"/>
      <c r="E58" s="189"/>
      <c r="F58" s="189"/>
      <c r="G58" s="189"/>
      <c r="H58" s="189"/>
      <c r="I58" s="189" t="s">
        <v>74</v>
      </c>
    </row>
    <row r="59" ht="15.75" customHeight="1" spans="1:9">
      <c r="A59" s="187" t="s">
        <v>114</v>
      </c>
      <c r="B59" s="190" t="s">
        <v>115</v>
      </c>
      <c r="C59" s="190"/>
      <c r="D59" s="190"/>
      <c r="E59" s="190"/>
      <c r="F59" s="190"/>
      <c r="G59" s="190"/>
      <c r="H59" s="190"/>
      <c r="I59" s="212">
        <f>I35</f>
        <v>362.83</v>
      </c>
    </row>
    <row r="60" ht="15.75" customHeight="1" spans="1:14">
      <c r="A60" s="187" t="s">
        <v>116</v>
      </c>
      <c r="B60" s="190" t="s">
        <v>117</v>
      </c>
      <c r="C60" s="190"/>
      <c r="D60" s="190"/>
      <c r="E60" s="190"/>
      <c r="F60" s="190"/>
      <c r="G60" s="190"/>
      <c r="H60" s="190"/>
      <c r="I60" s="212">
        <f>I48</f>
        <v>851.24</v>
      </c>
      <c r="N60" s="217"/>
    </row>
    <row r="61" ht="15.75" customHeight="1" spans="1:9">
      <c r="A61" s="187" t="s">
        <v>118</v>
      </c>
      <c r="B61" s="190" t="s">
        <v>119</v>
      </c>
      <c r="C61" s="190"/>
      <c r="D61" s="190"/>
      <c r="E61" s="190"/>
      <c r="F61" s="190"/>
      <c r="G61" s="190"/>
      <c r="H61" s="190"/>
      <c r="I61" s="212">
        <f>I55</f>
        <v>647.11</v>
      </c>
    </row>
    <row r="62" ht="15.75" customHeight="1" spans="1:9">
      <c r="A62" s="189" t="s">
        <v>120</v>
      </c>
      <c r="B62" s="189"/>
      <c r="C62" s="189"/>
      <c r="D62" s="189"/>
      <c r="E62" s="189"/>
      <c r="F62" s="189"/>
      <c r="G62" s="189"/>
      <c r="H62" s="189"/>
      <c r="I62" s="211">
        <f>SUM(I59:I61)</f>
        <v>1861.18</v>
      </c>
    </row>
    <row r="63" ht="15.75" customHeight="1" spans="1:9">
      <c r="A63" s="206" t="s">
        <v>121</v>
      </c>
      <c r="B63" s="206"/>
      <c r="C63" s="206"/>
      <c r="D63" s="206"/>
      <c r="E63" s="206"/>
      <c r="F63" s="206"/>
      <c r="G63" s="202" t="s">
        <v>90</v>
      </c>
      <c r="H63" s="202"/>
      <c r="I63" s="213">
        <f>I29</f>
        <v>1775.96</v>
      </c>
    </row>
    <row r="64" ht="15.75" customHeight="1" spans="1:9">
      <c r="A64" s="206"/>
      <c r="B64" s="206"/>
      <c r="C64" s="206"/>
      <c r="D64" s="206"/>
      <c r="E64" s="206"/>
      <c r="F64" s="206"/>
      <c r="G64" s="202" t="s">
        <v>122</v>
      </c>
      <c r="H64" s="202"/>
      <c r="I64" s="213">
        <f>I62</f>
        <v>1861.18</v>
      </c>
    </row>
    <row r="65" ht="15.75" customHeight="1" spans="1:9">
      <c r="A65" s="206"/>
      <c r="B65" s="206"/>
      <c r="C65" s="206"/>
      <c r="D65" s="206"/>
      <c r="E65" s="206"/>
      <c r="F65" s="206"/>
      <c r="G65" s="203" t="s">
        <v>92</v>
      </c>
      <c r="H65" s="203"/>
      <c r="I65" s="214">
        <f>SUM(I63:I64)</f>
        <v>3637.14</v>
      </c>
    </row>
    <row r="66" ht="15.75" customHeight="1" spans="1:9">
      <c r="A66" s="189" t="s">
        <v>123</v>
      </c>
      <c r="B66" s="189"/>
      <c r="C66" s="189"/>
      <c r="D66" s="189"/>
      <c r="E66" s="189"/>
      <c r="F66" s="189"/>
      <c r="G66" s="189"/>
      <c r="H66" s="189"/>
      <c r="I66" s="189"/>
    </row>
    <row r="67" ht="15.75" customHeight="1" spans="1:9">
      <c r="A67" s="187">
        <v>3</v>
      </c>
      <c r="B67" s="189" t="s">
        <v>124</v>
      </c>
      <c r="C67" s="189"/>
      <c r="D67" s="189"/>
      <c r="E67" s="189"/>
      <c r="F67" s="189"/>
      <c r="G67" s="189"/>
      <c r="H67" s="189" t="s">
        <v>73</v>
      </c>
      <c r="I67" s="189" t="s">
        <v>74</v>
      </c>
    </row>
    <row r="68" ht="15.75" customHeight="1" spans="1:9">
      <c r="A68" s="187" t="s">
        <v>48</v>
      </c>
      <c r="B68" s="190" t="s">
        <v>125</v>
      </c>
      <c r="C68" s="190"/>
      <c r="D68" s="190"/>
      <c r="E68" s="190"/>
      <c r="F68" s="190"/>
      <c r="G68" s="190"/>
      <c r="H68" s="198">
        <f>ROUND(((1/12)*5%),4)</f>
        <v>0.0042</v>
      </c>
      <c r="I68" s="212">
        <f>ROUND(H68*$I$65,2)</f>
        <v>15.28</v>
      </c>
    </row>
    <row r="69" ht="15.75" customHeight="1" spans="1:12">
      <c r="A69" s="187" t="s">
        <v>50</v>
      </c>
      <c r="B69" s="190" t="s">
        <v>126</v>
      </c>
      <c r="C69" s="190"/>
      <c r="D69" s="190"/>
      <c r="E69" s="190"/>
      <c r="F69" s="190"/>
      <c r="G69" s="190"/>
      <c r="H69" s="198">
        <f>TRUNC(H68*H47,4)</f>
        <v>0.0003</v>
      </c>
      <c r="I69" s="212">
        <f>ROUND(H69*$I$65,2)</f>
        <v>1.09</v>
      </c>
      <c r="L69" s="233"/>
    </row>
    <row r="70" ht="15.75" customHeight="1" spans="1:9">
      <c r="A70" s="187" t="s">
        <v>53</v>
      </c>
      <c r="B70" s="190" t="s">
        <v>127</v>
      </c>
      <c r="C70" s="190"/>
      <c r="D70" s="190"/>
      <c r="E70" s="190"/>
      <c r="F70" s="190"/>
      <c r="G70" s="190"/>
      <c r="H70" s="198">
        <f>ROUND(((7/30)/12)*95%,4)</f>
        <v>0.0185</v>
      </c>
      <c r="I70" s="212">
        <f>ROUND(H70*$I$65,2)</f>
        <v>67.29</v>
      </c>
    </row>
    <row r="71" ht="15.75" customHeight="1" spans="1:12">
      <c r="A71" s="218" t="s">
        <v>56</v>
      </c>
      <c r="B71" s="219" t="s">
        <v>128</v>
      </c>
      <c r="C71" s="219"/>
      <c r="D71" s="219"/>
      <c r="E71" s="219"/>
      <c r="F71" s="219"/>
      <c r="G71" s="219"/>
      <c r="H71" s="198">
        <f>ROUND(H70*H48,4)</f>
        <v>0.0074</v>
      </c>
      <c r="I71" s="212">
        <f>ROUND(H71*$I$65,2)</f>
        <v>26.91</v>
      </c>
      <c r="L71" s="234"/>
    </row>
    <row r="72" ht="15.75" customHeight="1" spans="1:9">
      <c r="A72" s="187" t="s">
        <v>79</v>
      </c>
      <c r="B72" s="190" t="s">
        <v>129</v>
      </c>
      <c r="C72" s="190"/>
      <c r="D72" s="190"/>
      <c r="E72" s="190"/>
      <c r="F72" s="190"/>
      <c r="G72" s="190"/>
      <c r="H72" s="198">
        <v>0.04</v>
      </c>
      <c r="I72" s="212">
        <f>ROUND(H72*$I$65,2)</f>
        <v>145.49</v>
      </c>
    </row>
    <row r="73" ht="15.75" customHeight="1" spans="1:9">
      <c r="A73" s="189" t="s">
        <v>130</v>
      </c>
      <c r="B73" s="189"/>
      <c r="C73" s="189"/>
      <c r="D73" s="189"/>
      <c r="E73" s="189"/>
      <c r="F73" s="189"/>
      <c r="G73" s="189"/>
      <c r="H73" s="200">
        <f>SUM(H68:H72)</f>
        <v>0.0704</v>
      </c>
      <c r="I73" s="211">
        <f>SUM(I68:I72)</f>
        <v>256.06</v>
      </c>
    </row>
    <row r="74" ht="15.75" customHeight="1" spans="1:9">
      <c r="A74" s="220" t="s">
        <v>131</v>
      </c>
      <c r="B74" s="220"/>
      <c r="C74" s="220"/>
      <c r="D74" s="220"/>
      <c r="E74" s="220"/>
      <c r="F74" s="220"/>
      <c r="G74" s="202" t="s">
        <v>90</v>
      </c>
      <c r="H74" s="202"/>
      <c r="I74" s="213">
        <f>I29</f>
        <v>1775.96</v>
      </c>
    </row>
    <row r="75" ht="15.75" customHeight="1" spans="1:9">
      <c r="A75" s="220"/>
      <c r="B75" s="220"/>
      <c r="C75" s="220"/>
      <c r="D75" s="220"/>
      <c r="E75" s="220"/>
      <c r="F75" s="220"/>
      <c r="G75" s="202" t="s">
        <v>122</v>
      </c>
      <c r="H75" s="202"/>
      <c r="I75" s="213">
        <f>I62</f>
        <v>1861.18</v>
      </c>
    </row>
    <row r="76" ht="15.75" customHeight="1" spans="1:14">
      <c r="A76" s="220"/>
      <c r="B76" s="220"/>
      <c r="C76" s="220"/>
      <c r="D76" s="220"/>
      <c r="E76" s="220"/>
      <c r="F76" s="220"/>
      <c r="G76" s="202" t="s">
        <v>132</v>
      </c>
      <c r="H76" s="202"/>
      <c r="I76" s="213">
        <f>I73</f>
        <v>256.06</v>
      </c>
      <c r="N76" s="235"/>
    </row>
    <row r="77" ht="15.75" customHeight="1" spans="1:9">
      <c r="A77" s="220"/>
      <c r="B77" s="220"/>
      <c r="C77" s="220"/>
      <c r="D77" s="220"/>
      <c r="E77" s="220"/>
      <c r="F77" s="220"/>
      <c r="G77" s="203" t="s">
        <v>92</v>
      </c>
      <c r="H77" s="203"/>
      <c r="I77" s="214">
        <f>SUM(I74:I76)</f>
        <v>3893.2</v>
      </c>
    </row>
    <row r="78" ht="15.75" customHeight="1" spans="1:9">
      <c r="A78" s="189" t="s">
        <v>133</v>
      </c>
      <c r="B78" s="189"/>
      <c r="C78" s="189"/>
      <c r="D78" s="189"/>
      <c r="E78" s="189"/>
      <c r="F78" s="189"/>
      <c r="G78" s="189"/>
      <c r="H78" s="189"/>
      <c r="I78" s="189"/>
    </row>
    <row r="79" ht="15.75" customHeight="1" spans="1:9">
      <c r="A79" s="189" t="s">
        <v>134</v>
      </c>
      <c r="B79" s="189"/>
      <c r="C79" s="189"/>
      <c r="D79" s="189"/>
      <c r="E79" s="189"/>
      <c r="F79" s="189"/>
      <c r="G79" s="189"/>
      <c r="H79" s="189" t="s">
        <v>73</v>
      </c>
      <c r="I79" s="189" t="s">
        <v>74</v>
      </c>
    </row>
    <row r="80" ht="15.75" customHeight="1" spans="1:9">
      <c r="A80" s="187" t="s">
        <v>48</v>
      </c>
      <c r="B80" s="190" t="s">
        <v>135</v>
      </c>
      <c r="C80" s="190"/>
      <c r="D80" s="190"/>
      <c r="E80" s="190"/>
      <c r="F80" s="190"/>
      <c r="G80" s="190"/>
      <c r="H80" s="198">
        <f>ROUND(((1+1/3)/12)/12,4)</f>
        <v>0.0093</v>
      </c>
      <c r="I80" s="212">
        <f t="shared" ref="I80:I85" si="1">ROUND(H80*$I$77,2)</f>
        <v>36.21</v>
      </c>
    </row>
    <row r="81" ht="15.75" customHeight="1" spans="1:12">
      <c r="A81" s="187" t="s">
        <v>50</v>
      </c>
      <c r="B81" s="190" t="s">
        <v>136</v>
      </c>
      <c r="C81" s="190"/>
      <c r="D81" s="190"/>
      <c r="E81" s="190"/>
      <c r="F81" s="190"/>
      <c r="G81" s="190"/>
      <c r="H81" s="198">
        <f>ROUND((2/30)/12,4)</f>
        <v>0.0056</v>
      </c>
      <c r="I81" s="212">
        <f t="shared" si="1"/>
        <v>21.8</v>
      </c>
      <c r="L81" s="235"/>
    </row>
    <row r="82" ht="15.75" customHeight="1" spans="1:11">
      <c r="A82" s="187" t="s">
        <v>53</v>
      </c>
      <c r="B82" s="190" t="s">
        <v>137</v>
      </c>
      <c r="C82" s="190"/>
      <c r="D82" s="190"/>
      <c r="E82" s="190"/>
      <c r="F82" s="190"/>
      <c r="G82" s="190"/>
      <c r="H82" s="198">
        <f>ROUND(((5/30)/12)*2%,4)</f>
        <v>0.0003</v>
      </c>
      <c r="I82" s="212">
        <f t="shared" si="1"/>
        <v>1.17</v>
      </c>
      <c r="K82" s="235"/>
    </row>
    <row r="83" ht="15.75" customHeight="1" spans="1:9">
      <c r="A83" s="187" t="s">
        <v>56</v>
      </c>
      <c r="B83" s="190" t="s">
        <v>138</v>
      </c>
      <c r="C83" s="190"/>
      <c r="D83" s="190"/>
      <c r="E83" s="190"/>
      <c r="F83" s="190"/>
      <c r="G83" s="190"/>
      <c r="H83" s="198">
        <f>ROUND(((15/30)/12)*8%,4)</f>
        <v>0.0033</v>
      </c>
      <c r="I83" s="212">
        <f t="shared" si="1"/>
        <v>12.85</v>
      </c>
    </row>
    <row r="84" ht="15.75" customHeight="1" spans="1:9">
      <c r="A84" s="187" t="s">
        <v>79</v>
      </c>
      <c r="B84" s="190" t="s">
        <v>139</v>
      </c>
      <c r="C84" s="190"/>
      <c r="D84" s="190"/>
      <c r="E84" s="190"/>
      <c r="F84" s="190"/>
      <c r="G84" s="190"/>
      <c r="H84" s="198">
        <f>ROUND(((1+1/3)/12*4/12)*2%,4)</f>
        <v>0.0007</v>
      </c>
      <c r="I84" s="212">
        <f t="shared" si="1"/>
        <v>2.73</v>
      </c>
    </row>
    <row r="85" ht="15.75" customHeight="1" spans="1:9">
      <c r="A85" s="187" t="s">
        <v>81</v>
      </c>
      <c r="B85" s="190" t="s">
        <v>140</v>
      </c>
      <c r="C85" s="190"/>
      <c r="D85" s="190"/>
      <c r="E85" s="190"/>
      <c r="F85" s="190"/>
      <c r="G85" s="190"/>
      <c r="H85" s="198">
        <v>0</v>
      </c>
      <c r="I85" s="212">
        <f t="shared" si="1"/>
        <v>0</v>
      </c>
    </row>
    <row r="86" ht="15.75" customHeight="1" spans="1:9">
      <c r="A86" s="189" t="s">
        <v>141</v>
      </c>
      <c r="B86" s="189"/>
      <c r="C86" s="189"/>
      <c r="D86" s="189"/>
      <c r="E86" s="189"/>
      <c r="F86" s="189"/>
      <c r="G86" s="189"/>
      <c r="H86" s="200">
        <f>SUM(H80:H85)</f>
        <v>0.0192</v>
      </c>
      <c r="I86" s="211">
        <f>SUM(I80:I85)</f>
        <v>74.76</v>
      </c>
    </row>
    <row r="87" ht="15.75" customHeight="1" spans="1:9">
      <c r="A87" s="204"/>
      <c r="B87" s="204"/>
      <c r="C87" s="204"/>
      <c r="D87" s="204"/>
      <c r="E87" s="204"/>
      <c r="F87" s="204"/>
      <c r="G87" s="204"/>
      <c r="H87" s="204"/>
      <c r="I87" s="204"/>
    </row>
    <row r="88" ht="15.75" customHeight="1" spans="1:9">
      <c r="A88" s="189" t="s">
        <v>142</v>
      </c>
      <c r="B88" s="189"/>
      <c r="C88" s="189"/>
      <c r="D88" s="189"/>
      <c r="E88" s="189"/>
      <c r="F88" s="189"/>
      <c r="G88" s="189"/>
      <c r="H88" s="189" t="s">
        <v>73</v>
      </c>
      <c r="I88" s="189" t="s">
        <v>74</v>
      </c>
    </row>
    <row r="89" ht="15.75" customHeight="1" spans="1:9">
      <c r="A89" s="187" t="s">
        <v>48</v>
      </c>
      <c r="B89" s="190" t="s">
        <v>143</v>
      </c>
      <c r="C89" s="190"/>
      <c r="D89" s="190"/>
      <c r="E89" s="190"/>
      <c r="F89" s="190"/>
      <c r="G89" s="190"/>
      <c r="H89" s="198">
        <v>0</v>
      </c>
      <c r="I89" s="212">
        <f>I29*H89</f>
        <v>0</v>
      </c>
    </row>
    <row r="90" ht="15.75" customHeight="1" spans="1:9">
      <c r="A90" s="189" t="s">
        <v>144</v>
      </c>
      <c r="B90" s="189"/>
      <c r="C90" s="189"/>
      <c r="D90" s="189"/>
      <c r="E90" s="189"/>
      <c r="F90" s="189"/>
      <c r="G90" s="189"/>
      <c r="H90" s="200">
        <f>H89</f>
        <v>0</v>
      </c>
      <c r="I90" s="211">
        <f>I89</f>
        <v>0</v>
      </c>
    </row>
    <row r="91" ht="15.75" customHeight="1" spans="1:9">
      <c r="A91" s="204"/>
      <c r="B91" s="204"/>
      <c r="C91" s="204"/>
      <c r="D91" s="204"/>
      <c r="E91" s="204"/>
      <c r="F91" s="204"/>
      <c r="G91" s="204"/>
      <c r="H91" s="204"/>
      <c r="I91" s="204"/>
    </row>
    <row r="92" ht="15.75" customHeight="1" spans="1:9">
      <c r="A92" s="189" t="s">
        <v>145</v>
      </c>
      <c r="B92" s="189"/>
      <c r="C92" s="189"/>
      <c r="D92" s="189"/>
      <c r="E92" s="189"/>
      <c r="F92" s="189"/>
      <c r="G92" s="189"/>
      <c r="H92" s="189"/>
      <c r="I92" s="189"/>
    </row>
    <row r="93" ht="15.75" customHeight="1" spans="1:9">
      <c r="A93" s="189" t="s">
        <v>146</v>
      </c>
      <c r="B93" s="189"/>
      <c r="C93" s="189"/>
      <c r="D93" s="189"/>
      <c r="E93" s="189"/>
      <c r="F93" s="189"/>
      <c r="G93" s="189"/>
      <c r="H93" s="189"/>
      <c r="I93" s="189" t="s">
        <v>74</v>
      </c>
    </row>
    <row r="94" ht="15.75" customHeight="1" spans="1:9">
      <c r="A94" s="187" t="s">
        <v>147</v>
      </c>
      <c r="B94" s="190" t="s">
        <v>148</v>
      </c>
      <c r="C94" s="190"/>
      <c r="D94" s="190"/>
      <c r="E94" s="190"/>
      <c r="F94" s="190"/>
      <c r="G94" s="190"/>
      <c r="H94" s="190"/>
      <c r="I94" s="212">
        <f>I86</f>
        <v>74.76</v>
      </c>
    </row>
    <row r="95" ht="15.75" customHeight="1" spans="1:9">
      <c r="A95" s="187" t="s">
        <v>149</v>
      </c>
      <c r="B95" s="190" t="s">
        <v>150</v>
      </c>
      <c r="C95" s="190"/>
      <c r="D95" s="190"/>
      <c r="E95" s="190"/>
      <c r="F95" s="190"/>
      <c r="G95" s="190"/>
      <c r="H95" s="190"/>
      <c r="I95" s="212">
        <f>I90</f>
        <v>0</v>
      </c>
    </row>
    <row r="96" ht="15.75" customHeight="1" spans="1:9">
      <c r="A96" s="189" t="s">
        <v>151</v>
      </c>
      <c r="B96" s="189"/>
      <c r="C96" s="189"/>
      <c r="D96" s="189"/>
      <c r="E96" s="189"/>
      <c r="F96" s="189"/>
      <c r="G96" s="189"/>
      <c r="H96" s="189"/>
      <c r="I96" s="211">
        <f>SUM(I94:I95)</f>
        <v>74.76</v>
      </c>
    </row>
    <row r="97" ht="15.75" customHeight="1" spans="1:9">
      <c r="A97" s="204"/>
      <c r="B97" s="204"/>
      <c r="C97" s="204"/>
      <c r="D97" s="204"/>
      <c r="E97" s="204"/>
      <c r="F97" s="204"/>
      <c r="G97" s="204"/>
      <c r="H97" s="204"/>
      <c r="I97" s="204"/>
    </row>
    <row r="98" ht="15.75" customHeight="1" spans="1:9">
      <c r="A98" s="189" t="s">
        <v>152</v>
      </c>
      <c r="B98" s="189"/>
      <c r="C98" s="189"/>
      <c r="D98" s="189"/>
      <c r="E98" s="189"/>
      <c r="F98" s="189"/>
      <c r="G98" s="189"/>
      <c r="H98" s="189"/>
      <c r="I98" s="189"/>
    </row>
    <row r="99" ht="15.75" customHeight="1" spans="1:9">
      <c r="A99" s="189">
        <v>5</v>
      </c>
      <c r="B99" s="189" t="s">
        <v>153</v>
      </c>
      <c r="C99" s="189"/>
      <c r="D99" s="189"/>
      <c r="E99" s="189"/>
      <c r="F99" s="189"/>
      <c r="G99" s="189"/>
      <c r="H99" s="189"/>
      <c r="I99" s="189" t="s">
        <v>74</v>
      </c>
    </row>
    <row r="100" ht="15.75" customHeight="1" spans="1:9">
      <c r="A100" s="221" t="s">
        <v>48</v>
      </c>
      <c r="B100" s="196" t="s">
        <v>154</v>
      </c>
      <c r="C100" s="196"/>
      <c r="D100" s="196"/>
      <c r="E100" s="196"/>
      <c r="F100" s="196"/>
      <c r="G100" s="196"/>
      <c r="H100" s="222" t="s">
        <v>108</v>
      </c>
      <c r="I100" s="212">
        <v>0</v>
      </c>
    </row>
    <row r="101" ht="15.75" customHeight="1" spans="1:9">
      <c r="A101" s="221" t="s">
        <v>50</v>
      </c>
      <c r="B101" s="196" t="s">
        <v>155</v>
      </c>
      <c r="C101" s="196"/>
      <c r="D101" s="196"/>
      <c r="E101" s="196"/>
      <c r="F101" s="196"/>
      <c r="G101" s="196"/>
      <c r="H101" s="222" t="s">
        <v>108</v>
      </c>
      <c r="I101" s="236">
        <f>EPIS!K42</f>
        <v>20.4533333333333</v>
      </c>
    </row>
    <row r="102" ht="15.75" customHeight="1" spans="1:9">
      <c r="A102" s="221" t="s">
        <v>53</v>
      </c>
      <c r="B102" s="196" t="s">
        <v>156</v>
      </c>
      <c r="C102" s="196"/>
      <c r="D102" s="196"/>
      <c r="E102" s="196"/>
      <c r="F102" s="196"/>
      <c r="G102" s="196"/>
      <c r="H102" s="222" t="s">
        <v>108</v>
      </c>
      <c r="I102" s="236">
        <f>UNIFORMES!K34</f>
        <v>73.8991666666667</v>
      </c>
    </row>
    <row r="103" ht="15.75" customHeight="1" spans="1:9">
      <c r="A103" s="221" t="s">
        <v>56</v>
      </c>
      <c r="B103" s="196" t="s">
        <v>157</v>
      </c>
      <c r="C103" s="196"/>
      <c r="D103" s="196"/>
      <c r="E103" s="196"/>
      <c r="F103" s="196"/>
      <c r="G103" s="196"/>
      <c r="H103" s="223" t="s">
        <v>108</v>
      </c>
      <c r="I103" s="212">
        <f>'G2-FERRAMENTAS E EQUIPAMENTOS'!N39</f>
        <v>53.605</v>
      </c>
    </row>
    <row r="104" ht="15.75" customHeight="1" spans="1:9">
      <c r="A104" s="189" t="s">
        <v>158</v>
      </c>
      <c r="B104" s="189"/>
      <c r="C104" s="189"/>
      <c r="D104" s="189"/>
      <c r="E104" s="189"/>
      <c r="F104" s="189"/>
      <c r="G104" s="189"/>
      <c r="H104" s="200" t="s">
        <v>108</v>
      </c>
      <c r="I104" s="211">
        <f>SUM(I100:I103)</f>
        <v>147.9575</v>
      </c>
    </row>
    <row r="105" ht="15.75" customHeight="1" spans="1:9">
      <c r="A105" s="220" t="s">
        <v>159</v>
      </c>
      <c r="B105" s="220"/>
      <c r="C105" s="220"/>
      <c r="D105" s="220"/>
      <c r="E105" s="220"/>
      <c r="F105" s="220"/>
      <c r="G105" s="202" t="s">
        <v>90</v>
      </c>
      <c r="H105" s="202"/>
      <c r="I105" s="213">
        <f>I29</f>
        <v>1775.96</v>
      </c>
    </row>
    <row r="106" ht="15.75" customHeight="1" spans="1:9">
      <c r="A106" s="220"/>
      <c r="B106" s="220"/>
      <c r="C106" s="220"/>
      <c r="D106" s="220"/>
      <c r="E106" s="220"/>
      <c r="F106" s="220"/>
      <c r="G106" s="202" t="s">
        <v>122</v>
      </c>
      <c r="H106" s="202"/>
      <c r="I106" s="213">
        <f>I62</f>
        <v>1861.18</v>
      </c>
    </row>
    <row r="107" ht="15.75" customHeight="1" spans="1:9">
      <c r="A107" s="220"/>
      <c r="B107" s="220"/>
      <c r="C107" s="220"/>
      <c r="D107" s="220"/>
      <c r="E107" s="220"/>
      <c r="F107" s="220"/>
      <c r="G107" s="202" t="s">
        <v>132</v>
      </c>
      <c r="H107" s="202"/>
      <c r="I107" s="213">
        <f>I73</f>
        <v>256.06</v>
      </c>
    </row>
    <row r="108" ht="15.75" customHeight="1" spans="1:9">
      <c r="A108" s="220"/>
      <c r="B108" s="220"/>
      <c r="C108" s="220"/>
      <c r="D108" s="220"/>
      <c r="E108" s="220"/>
      <c r="F108" s="220"/>
      <c r="G108" s="202" t="s">
        <v>160</v>
      </c>
      <c r="H108" s="202"/>
      <c r="I108" s="213">
        <f>I96</f>
        <v>74.76</v>
      </c>
    </row>
    <row r="109" ht="15.75" customHeight="1" spans="1:9">
      <c r="A109" s="220"/>
      <c r="B109" s="220"/>
      <c r="C109" s="220"/>
      <c r="D109" s="220"/>
      <c r="E109" s="220"/>
      <c r="F109" s="220"/>
      <c r="G109" s="202" t="s">
        <v>161</v>
      </c>
      <c r="H109" s="202"/>
      <c r="I109" s="213">
        <f>I104</f>
        <v>147.9575</v>
      </c>
    </row>
    <row r="110" ht="15.75" customHeight="1" spans="1:9">
      <c r="A110" s="220"/>
      <c r="B110" s="220"/>
      <c r="C110" s="220"/>
      <c r="D110" s="220"/>
      <c r="E110" s="220"/>
      <c r="F110" s="220"/>
      <c r="G110" s="203" t="s">
        <v>92</v>
      </c>
      <c r="H110" s="203"/>
      <c r="I110" s="214">
        <f>SUM(I105:I109)</f>
        <v>4115.9175</v>
      </c>
    </row>
    <row r="111" ht="15.75" customHeight="1" spans="1:9">
      <c r="A111" s="189" t="s">
        <v>162</v>
      </c>
      <c r="B111" s="189"/>
      <c r="C111" s="189"/>
      <c r="D111" s="189"/>
      <c r="E111" s="189"/>
      <c r="F111" s="189"/>
      <c r="G111" s="189"/>
      <c r="H111" s="189"/>
      <c r="I111" s="189"/>
    </row>
    <row r="112" ht="15.75" customHeight="1" spans="1:9">
      <c r="A112" s="189">
        <v>6</v>
      </c>
      <c r="B112" s="189" t="s">
        <v>163</v>
      </c>
      <c r="C112" s="189"/>
      <c r="D112" s="189"/>
      <c r="E112" s="189"/>
      <c r="F112" s="189"/>
      <c r="G112" s="189"/>
      <c r="H112" s="189" t="s">
        <v>73</v>
      </c>
      <c r="I112" s="189" t="s">
        <v>74</v>
      </c>
    </row>
    <row r="113" ht="15.75" customHeight="1" spans="1:9">
      <c r="A113" s="187" t="s">
        <v>48</v>
      </c>
      <c r="B113" s="190" t="s">
        <v>164</v>
      </c>
      <c r="C113" s="190"/>
      <c r="D113" s="190"/>
      <c r="E113" s="190"/>
      <c r="F113" s="190"/>
      <c r="G113" s="190"/>
      <c r="H113" s="224">
        <v>0.05</v>
      </c>
      <c r="I113" s="212">
        <f>ROUND(H113*I110,2)</f>
        <v>205.8</v>
      </c>
    </row>
    <row r="114" ht="15.75" customHeight="1" spans="1:9">
      <c r="A114" s="187" t="s">
        <v>50</v>
      </c>
      <c r="B114" s="190" t="s">
        <v>165</v>
      </c>
      <c r="C114" s="190"/>
      <c r="D114" s="190"/>
      <c r="E114" s="190"/>
      <c r="F114" s="190"/>
      <c r="G114" s="190"/>
      <c r="H114" s="224">
        <v>0.1</v>
      </c>
      <c r="I114" s="212">
        <f>ROUND(H114*(I110+I113),2)</f>
        <v>432.17</v>
      </c>
    </row>
    <row r="115" ht="15.75" customHeight="1" spans="1:9">
      <c r="A115" s="187" t="s">
        <v>53</v>
      </c>
      <c r="B115" s="225" t="s">
        <v>166</v>
      </c>
      <c r="C115" s="225"/>
      <c r="D115" s="225"/>
      <c r="E115" s="225"/>
      <c r="F115" s="225"/>
      <c r="G115" s="225"/>
      <c r="H115" s="198"/>
      <c r="I115" s="237"/>
    </row>
    <row r="116" ht="15.75" customHeight="1" spans="1:9">
      <c r="A116" s="187" t="s">
        <v>167</v>
      </c>
      <c r="B116" s="190" t="s">
        <v>168</v>
      </c>
      <c r="C116" s="190"/>
      <c r="D116" s="190"/>
      <c r="E116" s="190"/>
      <c r="F116" s="190"/>
      <c r="G116" s="190"/>
      <c r="H116" s="224">
        <v>0.0165</v>
      </c>
      <c r="I116" s="212">
        <f>ROUND($I$126*H116,2)</f>
        <v>91.47</v>
      </c>
    </row>
    <row r="117" ht="15.75" customHeight="1" spans="1:9">
      <c r="A117" s="187" t="s">
        <v>169</v>
      </c>
      <c r="B117" s="190" t="s">
        <v>170</v>
      </c>
      <c r="C117" s="190"/>
      <c r="D117" s="190"/>
      <c r="E117" s="190"/>
      <c r="F117" s="190"/>
      <c r="G117" s="190"/>
      <c r="H117" s="224">
        <v>0.076</v>
      </c>
      <c r="I117" s="212">
        <f>ROUND($I$126*H117,2)</f>
        <v>421.34</v>
      </c>
    </row>
    <row r="118" ht="15.75" customHeight="1" spans="1:9">
      <c r="A118" s="187" t="s">
        <v>171</v>
      </c>
      <c r="B118" s="190" t="s">
        <v>172</v>
      </c>
      <c r="C118" s="190"/>
      <c r="D118" s="190"/>
      <c r="E118" s="190"/>
      <c r="F118" s="190"/>
      <c r="G118" s="190"/>
      <c r="H118" s="224">
        <v>0.05</v>
      </c>
      <c r="I118" s="212">
        <f>ROUND($I$126*H118,2)</f>
        <v>277.19</v>
      </c>
    </row>
    <row r="119" ht="15.75" customHeight="1" spans="1:9">
      <c r="A119" s="189" t="s">
        <v>173</v>
      </c>
      <c r="B119" s="189"/>
      <c r="C119" s="189"/>
      <c r="D119" s="189"/>
      <c r="E119" s="189"/>
      <c r="F119" s="189"/>
      <c r="G119" s="189"/>
      <c r="H119" s="226">
        <f>SUM(H113:H118)</f>
        <v>0.2925</v>
      </c>
      <c r="I119" s="211">
        <f>SUM(I113:I118)</f>
        <v>1427.97</v>
      </c>
    </row>
    <row r="120" ht="15.75" customHeight="1" spans="1:9">
      <c r="A120" s="227"/>
      <c r="B120" s="228"/>
      <c r="C120" s="228"/>
      <c r="D120" s="228"/>
      <c r="E120" s="228"/>
      <c r="F120" s="228"/>
      <c r="G120" s="228"/>
      <c r="H120" s="228"/>
      <c r="I120" s="228"/>
    </row>
    <row r="121" ht="15.75" customHeight="1" spans="1:9">
      <c r="A121" s="229" t="s">
        <v>174</v>
      </c>
      <c r="B121" s="230" t="s">
        <v>175</v>
      </c>
      <c r="C121" s="230"/>
      <c r="D121" s="230"/>
      <c r="E121" s="230"/>
      <c r="F121" s="230"/>
      <c r="G121" s="230"/>
      <c r="H121" s="231">
        <f>SUM(H116+H117+H118)</f>
        <v>0.1425</v>
      </c>
      <c r="I121" s="238"/>
    </row>
    <row r="122" ht="15.75" customHeight="1" spans="1:9">
      <c r="A122" s="229"/>
      <c r="B122" s="230">
        <v>100</v>
      </c>
      <c r="C122" s="230"/>
      <c r="D122" s="230"/>
      <c r="E122" s="230"/>
      <c r="F122" s="230"/>
      <c r="G122" s="230"/>
      <c r="H122" s="231"/>
      <c r="I122" s="238"/>
    </row>
    <row r="123" ht="15.75" customHeight="1" spans="1:9">
      <c r="A123" s="232"/>
      <c r="B123" s="230"/>
      <c r="C123" s="230"/>
      <c r="D123" s="230"/>
      <c r="E123" s="230"/>
      <c r="F123" s="230"/>
      <c r="G123" s="230"/>
      <c r="H123" s="231"/>
      <c r="I123" s="238"/>
    </row>
    <row r="124" ht="15.75" customHeight="1" spans="1:9">
      <c r="A124" s="229" t="s">
        <v>176</v>
      </c>
      <c r="B124" s="230" t="s">
        <v>177</v>
      </c>
      <c r="C124" s="230"/>
      <c r="D124" s="230"/>
      <c r="E124" s="230"/>
      <c r="F124" s="230"/>
      <c r="G124" s="230"/>
      <c r="H124" s="231"/>
      <c r="I124" s="238">
        <f>I110+I113+I114</f>
        <v>4753.8875</v>
      </c>
    </row>
    <row r="125" ht="15.75" customHeight="1" spans="1:9">
      <c r="A125" s="229"/>
      <c r="B125" s="230"/>
      <c r="C125" s="230"/>
      <c r="D125" s="230"/>
      <c r="E125" s="230"/>
      <c r="F125" s="230"/>
      <c r="G125" s="230"/>
      <c r="H125" s="231"/>
      <c r="I125" s="238"/>
    </row>
    <row r="126" ht="15.75" customHeight="1" spans="1:9">
      <c r="A126" s="229" t="s">
        <v>178</v>
      </c>
      <c r="B126" s="230" t="s">
        <v>179</v>
      </c>
      <c r="C126" s="230"/>
      <c r="D126" s="230"/>
      <c r="E126" s="230"/>
      <c r="F126" s="230"/>
      <c r="G126" s="230"/>
      <c r="H126" s="231"/>
      <c r="I126" s="238">
        <f>ROUND(I124/(1-H121),2)</f>
        <v>5543.89</v>
      </c>
    </row>
    <row r="127" ht="15.75" customHeight="1" spans="1:9">
      <c r="A127" s="229"/>
      <c r="B127" s="230"/>
      <c r="C127" s="230"/>
      <c r="D127" s="230"/>
      <c r="E127" s="230"/>
      <c r="F127" s="230"/>
      <c r="G127" s="230"/>
      <c r="H127" s="231"/>
      <c r="I127" s="238"/>
    </row>
    <row r="128" ht="15.75" customHeight="1" spans="1:9">
      <c r="A128" s="229"/>
      <c r="B128" s="230" t="s">
        <v>180</v>
      </c>
      <c r="C128" s="230"/>
      <c r="D128" s="230"/>
      <c r="E128" s="230"/>
      <c r="F128" s="230"/>
      <c r="G128" s="230"/>
      <c r="H128" s="231"/>
      <c r="I128" s="238">
        <f>I126-I124</f>
        <v>790.0025</v>
      </c>
    </row>
    <row r="129" ht="15.75" customHeight="1" spans="1:9">
      <c r="A129" s="227"/>
      <c r="B129" s="239"/>
      <c r="C129" s="239"/>
      <c r="D129" s="239"/>
      <c r="E129" s="239"/>
      <c r="F129" s="239"/>
      <c r="G129" s="239"/>
      <c r="H129" s="239"/>
      <c r="I129" s="240"/>
    </row>
    <row r="130" ht="15.75" customHeight="1" spans="1:9">
      <c r="A130" s="189" t="s">
        <v>181</v>
      </c>
      <c r="B130" s="189"/>
      <c r="C130" s="189"/>
      <c r="D130" s="189"/>
      <c r="E130" s="189"/>
      <c r="F130" s="189"/>
      <c r="G130" s="189"/>
      <c r="H130" s="189"/>
      <c r="I130" s="189"/>
    </row>
    <row r="131" ht="15.75" customHeight="1" spans="1:9">
      <c r="A131" s="189" t="s">
        <v>182</v>
      </c>
      <c r="B131" s="189"/>
      <c r="C131" s="189"/>
      <c r="D131" s="189"/>
      <c r="E131" s="189"/>
      <c r="F131" s="189"/>
      <c r="G131" s="189"/>
      <c r="H131" s="189"/>
      <c r="I131" s="189" t="s">
        <v>74</v>
      </c>
    </row>
    <row r="132" ht="15.75" customHeight="1" spans="1:9">
      <c r="A132" s="188" t="s">
        <v>48</v>
      </c>
      <c r="B132" s="190" t="str">
        <f>A21</f>
        <v>MÓDULO 1 - COMPOSIÇÃO DA REMUNERAÇÃO</v>
      </c>
      <c r="C132" s="190"/>
      <c r="D132" s="190"/>
      <c r="E132" s="190"/>
      <c r="F132" s="190"/>
      <c r="G132" s="190"/>
      <c r="H132" s="190"/>
      <c r="I132" s="241">
        <f>I29</f>
        <v>1775.96</v>
      </c>
    </row>
    <row r="133" ht="15.75" customHeight="1" spans="1:9">
      <c r="A133" s="188" t="s">
        <v>50</v>
      </c>
      <c r="B133" s="190" t="str">
        <f>A31</f>
        <v>MÓDULO 2 – ENCARGOS E BENEFÍCIOS ANUAIS, MENSAIS E DIÁRIOS</v>
      </c>
      <c r="C133" s="190"/>
      <c r="D133" s="190"/>
      <c r="E133" s="190"/>
      <c r="F133" s="190"/>
      <c r="G133" s="190"/>
      <c r="H133" s="190"/>
      <c r="I133" s="241">
        <f>I62</f>
        <v>1861.18</v>
      </c>
    </row>
    <row r="134" ht="15.75" customHeight="1" spans="1:9">
      <c r="A134" s="188" t="s">
        <v>53</v>
      </c>
      <c r="B134" s="190" t="str">
        <f>A66</f>
        <v>MÓDULO 3 – PROVISÃO PARA RESCISÃO</v>
      </c>
      <c r="C134" s="190"/>
      <c r="D134" s="190"/>
      <c r="E134" s="190"/>
      <c r="F134" s="190"/>
      <c r="G134" s="190"/>
      <c r="H134" s="190"/>
      <c r="I134" s="241">
        <f>I73</f>
        <v>256.06</v>
      </c>
    </row>
    <row r="135" ht="15.75" customHeight="1" spans="1:9">
      <c r="A135" s="188" t="s">
        <v>56</v>
      </c>
      <c r="B135" s="190" t="str">
        <f>A78</f>
        <v>MÓDULO 4 – CUSTO DE REPOSIÇÃO DO PROFISSIONAL AUSENTE</v>
      </c>
      <c r="C135" s="190"/>
      <c r="D135" s="190"/>
      <c r="E135" s="190"/>
      <c r="F135" s="190"/>
      <c r="G135" s="190"/>
      <c r="H135" s="190"/>
      <c r="I135" s="241">
        <f>I96</f>
        <v>74.76</v>
      </c>
    </row>
    <row r="136" ht="15.75" customHeight="1" spans="1:9">
      <c r="A136" s="188" t="s">
        <v>79</v>
      </c>
      <c r="B136" s="190" t="str">
        <f>A98</f>
        <v>MÓDULO 5 – INSUMOS DIVERSOS</v>
      </c>
      <c r="C136" s="190"/>
      <c r="D136" s="190"/>
      <c r="E136" s="190"/>
      <c r="F136" s="190"/>
      <c r="G136" s="190"/>
      <c r="H136" s="190"/>
      <c r="I136" s="241">
        <f>I104</f>
        <v>147.9575</v>
      </c>
    </row>
    <row r="137" ht="15.75" customHeight="1" spans="1:9">
      <c r="A137" s="189" t="s">
        <v>183</v>
      </c>
      <c r="B137" s="189"/>
      <c r="C137" s="189"/>
      <c r="D137" s="189"/>
      <c r="E137" s="189"/>
      <c r="F137" s="189"/>
      <c r="G137" s="189"/>
      <c r="H137" s="189"/>
      <c r="I137" s="211">
        <f>SUM(I132:I136)</f>
        <v>4115.9175</v>
      </c>
    </row>
    <row r="138" ht="15.75" customHeight="1" spans="1:9">
      <c r="A138" s="188" t="s">
        <v>81</v>
      </c>
      <c r="B138" s="190" t="str">
        <f>A111</f>
        <v>MÓDULO 6 – CUSTOS INDIRETOS, TRIBUTOS E LUCRO</v>
      </c>
      <c r="C138" s="190"/>
      <c r="D138" s="190"/>
      <c r="E138" s="190"/>
      <c r="F138" s="190"/>
      <c r="G138" s="190"/>
      <c r="H138" s="190"/>
      <c r="I138" s="241">
        <f>I119</f>
        <v>1427.97</v>
      </c>
    </row>
    <row r="139" ht="15.75" customHeight="1" spans="1:9">
      <c r="A139" s="189" t="s">
        <v>184</v>
      </c>
      <c r="B139" s="189"/>
      <c r="C139" s="189"/>
      <c r="D139" s="189"/>
      <c r="E139" s="189"/>
      <c r="F139" s="189"/>
      <c r="G139" s="189"/>
      <c r="H139" s="189"/>
      <c r="I139" s="211">
        <f>SUM(I137:I138)</f>
        <v>5543.8875</v>
      </c>
    </row>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144">
    <mergeCell ref="A1:I1"/>
    <mergeCell ref="A2:I2"/>
    <mergeCell ref="A3:G3"/>
    <mergeCell ref="H3:I3"/>
    <mergeCell ref="A4:I4"/>
    <mergeCell ref="A5:I5"/>
    <mergeCell ref="B6:H6"/>
    <mergeCell ref="B7:H7"/>
    <mergeCell ref="B8:H8"/>
    <mergeCell ref="B9:H9"/>
    <mergeCell ref="A10:I10"/>
    <mergeCell ref="A11:I11"/>
    <mergeCell ref="A12:B12"/>
    <mergeCell ref="C12:D12"/>
    <mergeCell ref="E12:I12"/>
    <mergeCell ref="A13:B13"/>
    <mergeCell ref="C13:D13"/>
    <mergeCell ref="E13:I13"/>
    <mergeCell ref="A14:I14"/>
    <mergeCell ref="B15:H15"/>
    <mergeCell ref="B16:H16"/>
    <mergeCell ref="B17:H17"/>
    <mergeCell ref="B18:H18"/>
    <mergeCell ref="B19:H19"/>
    <mergeCell ref="A20:I20"/>
    <mergeCell ref="A21:I21"/>
    <mergeCell ref="B22:G22"/>
    <mergeCell ref="B23:G23"/>
    <mergeCell ref="B24:G24"/>
    <mergeCell ref="B25:G25"/>
    <mergeCell ref="B26:G26"/>
    <mergeCell ref="B27:G27"/>
    <mergeCell ref="B28:G28"/>
    <mergeCell ref="A29:H29"/>
    <mergeCell ref="A30:I30"/>
    <mergeCell ref="A31:I31"/>
    <mergeCell ref="A32:G32"/>
    <mergeCell ref="B33:G33"/>
    <mergeCell ref="B34:G34"/>
    <mergeCell ref="A35:G35"/>
    <mergeCell ref="G36:H36"/>
    <mergeCell ref="G37:H37"/>
    <mergeCell ref="G38:H38"/>
    <mergeCell ref="A39:G39"/>
    <mergeCell ref="B40:G40"/>
    <mergeCell ref="B41:G41"/>
    <mergeCell ref="B42:G42"/>
    <mergeCell ref="B43:G43"/>
    <mergeCell ref="B44:G44"/>
    <mergeCell ref="B45:G45"/>
    <mergeCell ref="B46:G46"/>
    <mergeCell ref="B47:G47"/>
    <mergeCell ref="A48:G48"/>
    <mergeCell ref="A49:I49"/>
    <mergeCell ref="A50:G50"/>
    <mergeCell ref="B51:G51"/>
    <mergeCell ref="B52:G52"/>
    <mergeCell ref="B53:G53"/>
    <mergeCell ref="B54:G54"/>
    <mergeCell ref="A55:H55"/>
    <mergeCell ref="A56:I56"/>
    <mergeCell ref="A57:I57"/>
    <mergeCell ref="A58:H58"/>
    <mergeCell ref="B59:H59"/>
    <mergeCell ref="B60:H60"/>
    <mergeCell ref="B61:H61"/>
    <mergeCell ref="A62:H62"/>
    <mergeCell ref="G63:H63"/>
    <mergeCell ref="G64:H64"/>
    <mergeCell ref="G65:H65"/>
    <mergeCell ref="A66:I66"/>
    <mergeCell ref="B67:G67"/>
    <mergeCell ref="B68:G68"/>
    <mergeCell ref="B69:G69"/>
    <mergeCell ref="B70:G70"/>
    <mergeCell ref="B71:G71"/>
    <mergeCell ref="B72:G72"/>
    <mergeCell ref="A73:G73"/>
    <mergeCell ref="G74:H74"/>
    <mergeCell ref="G75:H75"/>
    <mergeCell ref="G76:H76"/>
    <mergeCell ref="G77:H77"/>
    <mergeCell ref="A78:I78"/>
    <mergeCell ref="A79:G79"/>
    <mergeCell ref="B80:G80"/>
    <mergeCell ref="B81:G81"/>
    <mergeCell ref="B82:G82"/>
    <mergeCell ref="B83:G83"/>
    <mergeCell ref="B84:G84"/>
    <mergeCell ref="B85:G85"/>
    <mergeCell ref="A86:G86"/>
    <mergeCell ref="A87:I87"/>
    <mergeCell ref="A88:G88"/>
    <mergeCell ref="B89:G89"/>
    <mergeCell ref="A90:G90"/>
    <mergeCell ref="A91:I91"/>
    <mergeCell ref="A92:I92"/>
    <mergeCell ref="A93:H93"/>
    <mergeCell ref="B94:H94"/>
    <mergeCell ref="B95:H95"/>
    <mergeCell ref="A96:H96"/>
    <mergeCell ref="A97:I97"/>
    <mergeCell ref="A98:I98"/>
    <mergeCell ref="B99:G99"/>
    <mergeCell ref="B100:G100"/>
    <mergeCell ref="B101:G101"/>
    <mergeCell ref="B102:G102"/>
    <mergeCell ref="B103:G103"/>
    <mergeCell ref="A104:G104"/>
    <mergeCell ref="G105:H105"/>
    <mergeCell ref="G106:H106"/>
    <mergeCell ref="G107:H107"/>
    <mergeCell ref="G108:H108"/>
    <mergeCell ref="G109:H109"/>
    <mergeCell ref="G110:H110"/>
    <mergeCell ref="A111:I111"/>
    <mergeCell ref="B112:G112"/>
    <mergeCell ref="B113:G113"/>
    <mergeCell ref="B114:G114"/>
    <mergeCell ref="B115:G115"/>
    <mergeCell ref="B116:G116"/>
    <mergeCell ref="B117:G117"/>
    <mergeCell ref="B118:G118"/>
    <mergeCell ref="A119:G119"/>
    <mergeCell ref="B120:I120"/>
    <mergeCell ref="B121:G121"/>
    <mergeCell ref="B122:G122"/>
    <mergeCell ref="B124:G124"/>
    <mergeCell ref="B126:G126"/>
    <mergeCell ref="B128:G128"/>
    <mergeCell ref="A130:I130"/>
    <mergeCell ref="A131:H131"/>
    <mergeCell ref="B132:H132"/>
    <mergeCell ref="B133:H133"/>
    <mergeCell ref="B134:H134"/>
    <mergeCell ref="B135:H135"/>
    <mergeCell ref="B136:H136"/>
    <mergeCell ref="A137:H137"/>
    <mergeCell ref="B138:H138"/>
    <mergeCell ref="A139:H139"/>
    <mergeCell ref="A105:F110"/>
    <mergeCell ref="A74:F77"/>
    <mergeCell ref="A63:F65"/>
    <mergeCell ref="A36:F38"/>
  </mergeCells>
  <pageMargins left="0.315277777777778" right="0.315277777777778" top="0.315277777777778" bottom="0.315277777777778" header="0.511811023622047" footer="0.511811023622047"/>
  <pageSetup paperSize="9" scale="71" fitToHeight="0" orientation="portrait" horizontalDpi="3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19</vt:i4>
      </vt:variant>
    </vt:vector>
  </HeadingPairs>
  <TitlesOfParts>
    <vt:vector size="19" baseType="lpstr">
      <vt:lpstr>QUADRO RESUMO</vt:lpstr>
      <vt:lpstr>G1-PEDREIRO</vt:lpstr>
      <vt:lpstr>G1-ELETRICISTA</vt:lpstr>
      <vt:lpstr>G1-MARCENEIRO</vt:lpstr>
      <vt:lpstr>G1-BOMBEIRO</vt:lpstr>
      <vt:lpstr>G1-TÉCN MECÂNICA</vt:lpstr>
      <vt:lpstr>G1-AUX TÉCN ELETR</vt:lpstr>
      <vt:lpstr>G2-ELETRICISTA</vt:lpstr>
      <vt:lpstr>G2-MARCENEIRO</vt:lpstr>
      <vt:lpstr>G2-BOMBEIRO HIDRÁULICO</vt:lpstr>
      <vt:lpstr>G2-OPERADOR MICRO</vt:lpstr>
      <vt:lpstr>G2-AGENTE DE PORTARIA</vt:lpstr>
      <vt:lpstr>G2-COPEIRO</vt:lpstr>
      <vt:lpstr>G2-ATENDENTE</vt:lpstr>
      <vt:lpstr>G2-RECEPCIONISTA</vt:lpstr>
      <vt:lpstr>EPIS</vt:lpstr>
      <vt:lpstr>UNIFORMES</vt:lpstr>
      <vt:lpstr>G1-FERRAMENTAS E EQUIPAMENTOS</vt:lpstr>
      <vt:lpstr>G2-FERRAMENTAS E EQUIPAMENTOS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Jéssica</dc:creator>
  <cp:lastModifiedBy>SAMILA</cp:lastModifiedBy>
  <cp:revision>44</cp:revision>
  <dcterms:created xsi:type="dcterms:W3CDTF">2023-05-30T10:38:00Z</dcterms:created>
  <cp:lastPrinted>2026-02-18T14:08:00Z</cp:lastPrinted>
  <dcterms:modified xsi:type="dcterms:W3CDTF">2026-03-05T19:44:13Z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469252F97DDF4EA78B4EBD72FECBBF2E_13</vt:lpwstr>
  </property>
  <property fmtid="{D5CDD505-2E9C-101B-9397-08002B2CF9AE}" pid="3" name="KSOProductBuildVer">
    <vt:lpwstr>1046-12.2.0.23196</vt:lpwstr>
  </property>
</Properties>
</file>