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00" firstSheet="11" activeTab="14"/>
  </bookViews>
  <sheets>
    <sheet name="QUADRO RESUMO" sheetId="1" r:id="rId1"/>
    <sheet name="PRODUTIVIDADES" sheetId="19" r:id="rId2"/>
    <sheet name="SERV. DE LIMPEZA 44H(CTBJ)" sheetId="38" r:id="rId3"/>
    <sheet name="SERV. LIMPEZA 20% 44H CTBJ" sheetId="39" r:id="rId4"/>
    <sheet name="SERV. LIMPEZA 40% 44H CTBJ" sheetId="40" r:id="rId5"/>
    <sheet name="ENCARREGADO 44H CTBJ" sheetId="41" r:id="rId6"/>
    <sheet name="TRAT. DE ANIMAIS 44H CTBJ " sheetId="42" r:id="rId7"/>
    <sheet name="TRAT. DE ANIMAIS 12x36 CTBJ" sheetId="25" r:id="rId8"/>
    <sheet name="OPERADOR DE MICRO CTBJ" sheetId="43" r:id="rId9"/>
    <sheet name="BOMBEIRO 44H CTBJ" sheetId="44" r:id="rId10"/>
    <sheet name="ELETRICISTA 44H CTBJ" sheetId="29" r:id="rId11"/>
    <sheet name="CUIDADOR SOCIAL CTBJ" sheetId="48" r:id="rId12"/>
    <sheet name="AGENTE DE PORTARIA CTBJ " sheetId="49" r:id="rId13"/>
    <sheet name="TRATORISTA CTBJ" sheetId="50" r:id="rId14"/>
    <sheet name="TRAB AGROPECUÁRIO CTBJ " sheetId="51" r:id="rId15"/>
    <sheet name="MATERIAIS" sheetId="54" r:id="rId16"/>
    <sheet name="EQUIPAMENTOS" sheetId="53" r:id="rId17"/>
    <sheet name="EPIS" sheetId="57" r:id="rId18"/>
    <sheet name="UNIFORMES" sheetId="55" r:id="rId19"/>
  </sheets>
  <definedNames>
    <definedName name="_Hlk194421406" localSheetId="1">PRODUTIVIDADES!$D$6</definedName>
    <definedName name="_xlnm.Print_Area" localSheetId="17">EPIS!$A$1:$F$162</definedName>
    <definedName name="_xlnm.Print_Area" localSheetId="16">EQUIPAMENTOS!$A$1:$I$223</definedName>
    <definedName name="_xlnm.Print_Area" localSheetId="1">PRODUTIVIDADES!$A$1:$H$42</definedName>
    <definedName name="Excel_BuiltIn_Print_Area_2_1" localSheetId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Profº Walter S. Gouvêa</author>
  </authors>
  <commentList>
    <comment ref="J42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3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4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5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9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51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137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</commentList>
</comments>
</file>

<file path=xl/comments2.xml><?xml version="1.0" encoding="utf-8"?>
<comments xmlns="http://schemas.openxmlformats.org/spreadsheetml/2006/main">
  <authors>
    <author>Profº Walter S. Gouvêa</author>
  </authors>
  <commentList>
    <comment ref="J42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3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4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5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9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51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137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</commentList>
</comments>
</file>

<file path=xl/comments3.xml><?xml version="1.0" encoding="utf-8"?>
<comments xmlns="http://schemas.openxmlformats.org/spreadsheetml/2006/main">
  <authors>
    <author>Profº Walter S. Gouvêa</author>
  </authors>
  <commentList>
    <comment ref="J42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3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4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5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9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51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137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</commentList>
</comments>
</file>

<file path=xl/comments4.xml><?xml version="1.0" encoding="utf-8"?>
<comments xmlns="http://schemas.openxmlformats.org/spreadsheetml/2006/main">
  <authors>
    <author>Profº Walter S. Gouvêa</author>
  </authors>
  <commentList>
    <comment ref="J42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3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4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5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9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51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137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</commentList>
</comments>
</file>

<file path=xl/comments5.xml><?xml version="1.0" encoding="utf-8"?>
<comments xmlns="http://schemas.openxmlformats.org/spreadsheetml/2006/main">
  <authors>
    <author>Profº Walter S. Gouvêa</author>
  </authors>
  <commentList>
    <comment ref="J42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3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4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5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9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51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137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</commentList>
</comments>
</file>

<file path=xl/comments6.xml><?xml version="1.0" encoding="utf-8"?>
<comments xmlns="http://schemas.openxmlformats.org/spreadsheetml/2006/main">
  <authors>
    <author>Profº Walter S. Gouvêa</author>
  </authors>
  <commentList>
    <comment ref="J42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3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4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5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9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51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137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</commentList>
</comments>
</file>

<file path=xl/comments7.xml><?xml version="1.0" encoding="utf-8"?>
<comments xmlns="http://schemas.openxmlformats.org/spreadsheetml/2006/main">
  <authors>
    <author>Profº Walter S. Gouvêa</author>
  </authors>
  <commentList>
    <comment ref="J42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3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4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5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9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51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137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</commentList>
</comments>
</file>

<file path=xl/comments8.xml><?xml version="1.0" encoding="utf-8"?>
<comments xmlns="http://schemas.openxmlformats.org/spreadsheetml/2006/main">
  <authors>
    <author>Profº Walter S. Gouvêa</author>
  </authors>
  <commentList>
    <comment ref="J42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3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4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5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9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51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137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</commentList>
</comments>
</file>

<file path=xl/comments9.xml><?xml version="1.0" encoding="utf-8"?>
<comments xmlns="http://schemas.openxmlformats.org/spreadsheetml/2006/main">
  <authors>
    <author>Profº Walter S. Gouvêa</author>
  </authors>
  <commentList>
    <comment ref="J42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3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4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5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9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51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137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</commentList>
</comments>
</file>

<file path=xl/comments10.xml><?xml version="1.0" encoding="utf-8"?>
<comments xmlns="http://schemas.openxmlformats.org/spreadsheetml/2006/main">
  <authors>
    <author>Profº Walter S. Gouvêa</author>
  </authors>
  <commentList>
    <comment ref="J42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3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4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5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9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51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137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</commentList>
</comments>
</file>

<file path=xl/comments11.xml><?xml version="1.0" encoding="utf-8"?>
<comments xmlns="http://schemas.openxmlformats.org/spreadsheetml/2006/main">
  <authors>
    <author>Profº Walter S. Gouvêa</author>
  </authors>
  <commentList>
    <comment ref="J42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3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4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5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9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51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137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</commentList>
</comments>
</file>

<file path=xl/comments12.xml><?xml version="1.0" encoding="utf-8"?>
<comments xmlns="http://schemas.openxmlformats.org/spreadsheetml/2006/main">
  <authors>
    <author>Profº Walter S. Gouvêa</author>
  </authors>
  <commentList>
    <comment ref="J42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3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4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5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9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51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137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</commentList>
</comments>
</file>

<file path=xl/comments13.xml><?xml version="1.0" encoding="utf-8"?>
<comments xmlns="http://schemas.openxmlformats.org/spreadsheetml/2006/main">
  <authors>
    <author>Profº Walter S. Gouvêa</author>
  </authors>
  <commentList>
    <comment ref="J42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3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4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5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9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51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137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</commentList>
</comments>
</file>

<file path=xl/sharedStrings.xml><?xml version="1.0" encoding="utf-8"?>
<sst xmlns="http://schemas.openxmlformats.org/spreadsheetml/2006/main" count="4704" uniqueCount="685">
  <si>
    <t>QUADRO RESUMO</t>
  </si>
  <si>
    <t>GRUPO 01 - CPCE/HVU - BOM JESUS-PI</t>
  </si>
  <si>
    <t>ITEM</t>
  </si>
  <si>
    <t>CARGO</t>
  </si>
  <si>
    <t>CBO</t>
  </si>
  <si>
    <t xml:space="preserve">UNID </t>
  </si>
  <si>
    <t>QT. TOTAL</t>
  </si>
  <si>
    <t>VALOR UNITÁRIO MÁXIMO ESTIMADO MENSAL</t>
  </si>
  <si>
    <t>VALOR UNITÁRIO MÁXIMO ESTIMADO ANUAL</t>
  </si>
  <si>
    <t>VALOR TOTAL MÁXIMO ESTIMADO ANUAL</t>
  </si>
  <si>
    <t>VALOR TOTAL MÁXIMO ESTIMADO BIANUAL</t>
  </si>
  <si>
    <t>SERVENTE DE LIMPEZA 44H ÁREAS INTERNAS</t>
  </si>
  <si>
    <t>POSTO</t>
  </si>
  <si>
    <t>SERVENTE DE LIMPEZA 44H 20% INSALUBRIDADE*</t>
  </si>
  <si>
    <t>SERVENTE DE LIMPEZA 44H 40% INSALUBRIDADE*</t>
  </si>
  <si>
    <t>SERVENTE DE LIMPEZA 44H ÁREAS EXTERNAS</t>
  </si>
  <si>
    <t>ENCARREGADO</t>
  </si>
  <si>
    <t>TRATADOR DE ANIMAIS 44H</t>
  </si>
  <si>
    <t>OPERADOR DE MICROCOMPUTADOR</t>
  </si>
  <si>
    <t>BOMBEIRO 44H</t>
  </si>
  <si>
    <t>COPEIRO 44H</t>
  </si>
  <si>
    <t>5134-25</t>
  </si>
  <si>
    <t>ELETRICISTA 30% PERICULOSIDADE</t>
  </si>
  <si>
    <t>9511-05</t>
  </si>
  <si>
    <t>COZINHEIRO 20% INSALUBRIDADE</t>
  </si>
  <si>
    <t>5132-05</t>
  </si>
  <si>
    <t>CUIDADOR SOCIAL</t>
  </si>
  <si>
    <t>5162-10</t>
  </si>
  <si>
    <t>AUXILIAR DE SAÚDE BUCAL</t>
  </si>
  <si>
    <t>3224-15</t>
  </si>
  <si>
    <t>AGENTE DE PORTARIA</t>
  </si>
  <si>
    <t>5174-15</t>
  </si>
  <si>
    <t xml:space="preserve">ALMOXARIFE </t>
  </si>
  <si>
    <t>4141-05</t>
  </si>
  <si>
    <t>TRATORISTA</t>
  </si>
  <si>
    <t>6410-15</t>
  </si>
  <si>
    <t>TRABALHADOR AGROPECUÁRIO</t>
  </si>
  <si>
    <t>6210-05</t>
  </si>
  <si>
    <t>VALOR TOTAL DO GRUPO 01</t>
  </si>
  <si>
    <t>VALOR MÁXIMO ESTIMADO MENSAL DO GRUPO 1</t>
  </si>
  <si>
    <t>GRUPO 02 - CTBJ / BOM JESUS -PI</t>
  </si>
  <si>
    <t>VALOR UNITÁRIO MENSAL</t>
  </si>
  <si>
    <t>VALOR TOTAL MÁXIMO ACEITÁVEL  ANUAL</t>
  </si>
  <si>
    <t>SERVENTE DE LIMPEZA 44H</t>
  </si>
  <si>
    <t>SERVENTE DE LIMPEZA 44H 20% LABORATÓRIOS</t>
  </si>
  <si>
    <t>SERVENTE DE LIMPEZA 44H 40% BANHEIROS</t>
  </si>
  <si>
    <t>5143-05</t>
  </si>
  <si>
    <t xml:space="preserve">TRATADOR DE ANIMAIS 44 H </t>
  </si>
  <si>
    <t>6230-20</t>
  </si>
  <si>
    <t xml:space="preserve">POSTO </t>
  </si>
  <si>
    <t>TRATADOR DE ANIMAIS 12X36 H = 2 empregados por posto</t>
  </si>
  <si>
    <t>BOMBEIRO</t>
  </si>
  <si>
    <t>VALOR TOTAL DO GRUPO 02</t>
  </si>
  <si>
    <t>VALOR MÁXIMO ESTIMADO MENSAL DO GRUPO  2</t>
  </si>
  <si>
    <t>VALOR GLOBAL (GRUPO 1 + GRUPO 2)</t>
  </si>
  <si>
    <t xml:space="preserve"> OBSERVAÇÃO: * Segundo o MTE a caracterização e classificação da insalubridade e da periculosidade, devem ser feitas através de perícia do Médico ou Engenheiro do Trabalho. (Art. 195 CLT).</t>
  </si>
  <si>
    <t>QUANTIDADE ESTIMADA DE FUNCIONÁRIOS /SERVENTES</t>
  </si>
  <si>
    <t>GRUPO 1 : CAMPUS PROFESSORA CINOBELINA HELVAS E HOSPITAL UNIVERSITÁRIO- PI</t>
  </si>
  <si>
    <t>TIPO DE ÁREAS ESTIMADAS (IN 5/2017)</t>
  </si>
  <si>
    <t>METRAGEM (m²) (A)</t>
  </si>
  <si>
    <t>Produtividade diária adotada (m²)</t>
  </si>
  <si>
    <t>Nº de serventes estimados= C (àrea m²)/D produtividade adotada</t>
  </si>
  <si>
    <t>Nº de serventes necessários conforme Justificativa contida no   ETP</t>
  </si>
  <si>
    <t>1</t>
  </si>
  <si>
    <t>INTERNAS</t>
  </si>
  <si>
    <t>1.1</t>
  </si>
  <si>
    <t>Pisos frios: 800-1200² (cf. Anexo VI-B, item 3.1, alínea “a” e “b” da IN nº 5/2017). Produtividade adotada: 1100m²</t>
  </si>
  <si>
    <t>1.2</t>
  </si>
  <si>
    <t>Laboratórios: 360-450m² (cf. Anexo VI-B, item 3.1, alínea “c” da IN nº 5/2017). Produtividade adotada: 400m² - FAZ JUS INSALUBRIDADE GRAU MÉDIO (20%)</t>
  </si>
  <si>
    <t>1.6</t>
  </si>
  <si>
    <t>Banheiros: 200-300m² (cf. Anexo VI-B, item 3.1, alínea “g” da IN nº 5/2017). Produtividade adotada: 200m² - INSALUBRIDADE GRAU MÁXIMO (40%) - SÚMULA 448 TST</t>
  </si>
  <si>
    <t>2</t>
  </si>
  <si>
    <t>EXTERNAS</t>
  </si>
  <si>
    <t>2.1</t>
  </si>
  <si>
    <t>Pátios e áreas verdes com alta frequência: 1800-2700m²  (Anexo VI-B, item 3.2, alínea “d” IN nº 5/2017). Produtividade adotada: 2700m²</t>
  </si>
  <si>
    <t>TOTAL</t>
  </si>
  <si>
    <t>Total de serventes estimado para o Grupo 1</t>
  </si>
  <si>
    <t>GRUPO 2 : COLÉGIO TÉCNICO DE BOM JESUS- PI - CTBJ</t>
  </si>
  <si>
    <t>Nº de serventes necessários= C (àrea m²)/D produtividade adotada</t>
  </si>
  <si>
    <t>Laboratórios: 360-450m² (cf. Anexo VI-B, item 3.1, alínea “c” da IN nº 5/2017). Produtividade adotada: 400m² - INSALUBRIDADE GRAU MÉDIO (20%)</t>
  </si>
  <si>
    <t>Banheiros: 200-300m² (cf. Anexo VI-B, item 3.1, alínea “g” da IN nº 5/2017). Produtividade adotada: 200m² - FAZ JUZ INSALUBRIDADE GRAU MÁXIMO (40%) - SÚMULA 448 TST</t>
  </si>
  <si>
    <t>3*</t>
  </si>
  <si>
    <t>1**</t>
  </si>
  <si>
    <t>Total de serventes estimados para o grupo 2</t>
  </si>
  <si>
    <t>TOTAL DE SERVENTES  G01 + G02</t>
  </si>
  <si>
    <t>OBSERVAÇÕES</t>
  </si>
  <si>
    <t xml:space="preserve">Para estimar o quantitativo de serventes necessário a prestação dos serviços, utilizou-se os critérios da IN nº 05/2017, dividindo-se área física a ser limpa pela produtividade adotada em cada caso. </t>
  </si>
  <si>
    <t>Foi utilizado um critério de arredondamento baseado na primeira casa decimal do cálculo entre a área total e a produtividade diária definida pela Instrução Normativa nº 5/2017. Casa décimal  maior  ou igual a 5, o valor foi arredondado para o próximo número inteiro; se fosse menor que 5, mantinha-se apenas a parte inteira.</t>
  </si>
  <si>
    <t xml:space="preserve">	A proposta da empresa deverá indicar o quantitativo de serventes necessários,  que  não poderá ser inferior ao indicado na tabela do subitem 1.1 do  Termo de Referência, Anexo I do Edital.</t>
  </si>
  <si>
    <r>
      <rPr>
        <sz val="11"/>
        <color rgb="FF000000"/>
        <rFont val="Calibri"/>
        <charset val="134"/>
        <scheme val="minor"/>
      </rPr>
      <t>*</t>
    </r>
    <r>
      <rPr>
        <sz val="9"/>
        <color rgb="FF000000"/>
        <rFont val="Calibri"/>
        <charset val="134"/>
        <scheme val="minor"/>
      </rPr>
      <t xml:space="preserve"> Foram acrescidos 2 (dois) serventes  ao valor obtido a  partir do cálculo área/produtividade, totalizando 3 serventes, conforme ETP nº 86/2024</t>
    </r>
  </si>
  <si>
    <t>** Será necessário apenas 1 (um) servente  para essas áreas, conforme justificado no  ETP Nº86/2024</t>
  </si>
  <si>
    <t>PLANILHAS DO GRUPO 02 - CTBJ / BOM JESUS</t>
  </si>
  <si>
    <t>Categoria profissional: SERVENTE DE LIMPEZA - 44 HORAS- ÁREAS INSTITUCIONAIS</t>
  </si>
  <si>
    <t>EXEQUIBILIDADE</t>
  </si>
  <si>
    <t>Nº do Processo</t>
  </si>
  <si>
    <t>23111.026245/2024-21</t>
  </si>
  <si>
    <t>Discriminação dos Serviços</t>
  </si>
  <si>
    <t>A</t>
  </si>
  <si>
    <t>Data de apresentação da proposta</t>
  </si>
  <si>
    <t>ETAPA I</t>
  </si>
  <si>
    <t>B</t>
  </si>
  <si>
    <t>Município</t>
  </si>
  <si>
    <t>BOM JESUS-PI</t>
  </si>
  <si>
    <t>CUSTOS OBRIGATÓRIOS (C.O.)</t>
  </si>
  <si>
    <t>C</t>
  </si>
  <si>
    <t>Ano do Acordo, Convenção ou Dissídio Coletivo</t>
  </si>
  <si>
    <t>PI000119/2025</t>
  </si>
  <si>
    <t>TOTAL ETAPA I</t>
  </si>
  <si>
    <t>D</t>
  </si>
  <si>
    <t>Nº de meses de execução contratual</t>
  </si>
  <si>
    <t>ETAPA II</t>
  </si>
  <si>
    <t>Identificação do Serviço</t>
  </si>
  <si>
    <t>RETENÇÕES, DEDUÇÕES E AMORTIZAÇÕES</t>
  </si>
  <si>
    <t>Tipo de Serviço</t>
  </si>
  <si>
    <t>Unidade de Medida</t>
  </si>
  <si>
    <t>Quantidade estimada a contratar (em função da unidade de medida)</t>
  </si>
  <si>
    <t xml:space="preserve">INSS </t>
  </si>
  <si>
    <t>SERVENTE DE LIMPEZA ÁREAS INSTITUCIONAIS</t>
  </si>
  <si>
    <t>VALE ALIMENTAÇÃO</t>
  </si>
  <si>
    <t>Dados para composição dos custos referentes à mão-de-obra</t>
  </si>
  <si>
    <t xml:space="preserve">INSUMOS </t>
  </si>
  <si>
    <t>Tipo de serviço (mesmo serviço com características distintas)</t>
  </si>
  <si>
    <t xml:space="preserve">SERVENTE DE LIMPEZA </t>
  </si>
  <si>
    <t>Vale transporte</t>
  </si>
  <si>
    <t>Classificação Brasileira de Ocupações (CBO)</t>
  </si>
  <si>
    <t>TOTAL DAS DEDUÇÕES</t>
  </si>
  <si>
    <t>Salário Nominativo da Categoria Profissional</t>
  </si>
  <si>
    <t>VALOR TOTAL EMPREG.</t>
  </si>
  <si>
    <t>Categoria profissional (vinculada à execução contratual)</t>
  </si>
  <si>
    <t>SINDICATO DAS EMPRESAS DE ASSEIO E CONSERVACAO DO ESTADO DO PIAUI</t>
  </si>
  <si>
    <t>VALOR INCIDÊNCIA 11% INSS</t>
  </si>
  <si>
    <t>Data base da categoria (dia/mês/ano)</t>
  </si>
  <si>
    <t>1º janeiro de 2025</t>
  </si>
  <si>
    <t>Total</t>
  </si>
  <si>
    <t xml:space="preserve">IRPJ </t>
  </si>
  <si>
    <t>MÓDULO 1 - COMPOSIÇÃO DA REMUNERAÇÃO</t>
  </si>
  <si>
    <t>IN 1234/12 - CÓD. 6147: 1,2%</t>
  </si>
  <si>
    <t>COMPOSIÇÃO DA REMUNERAÇÃO</t>
  </si>
  <si>
    <t>%</t>
  </si>
  <si>
    <t>VALOR (R$)</t>
  </si>
  <si>
    <t>IN 1234/12 - 6170: 4,8%</t>
  </si>
  <si>
    <t>Salário Base</t>
  </si>
  <si>
    <t>VALOR TOTAL EMPREG. (1,2%)</t>
  </si>
  <si>
    <t>Adicional Periculosidade</t>
  </si>
  <si>
    <r>
      <rPr>
        <b/>
        <sz val="12"/>
        <rFont val="Calibri"/>
        <charset val="134"/>
      </rPr>
      <t xml:space="preserve">Total </t>
    </r>
    <r>
      <rPr>
        <b/>
        <sz val="12"/>
        <color rgb="FFFF0000"/>
        <rFont val="Calibri"/>
        <charset val="134"/>
      </rPr>
      <t>(1,2%)</t>
    </r>
  </si>
  <si>
    <t>Adicional Insalubridade</t>
  </si>
  <si>
    <t>CSLL</t>
  </si>
  <si>
    <t>Adicional Noturno</t>
  </si>
  <si>
    <t>E</t>
  </si>
  <si>
    <t>Adicional de Hora Noturna Reduzida</t>
  </si>
  <si>
    <t>F</t>
  </si>
  <si>
    <t>Outros (especificar)</t>
  </si>
  <si>
    <t>COFINS</t>
  </si>
  <si>
    <t>TOTAL DO MÓDULO 1</t>
  </si>
  <si>
    <t>MÓDULO 2 – ENCARGOS E BENEFÍCIOS ANUAIS, MENSAIS E DIÁRIOS</t>
  </si>
  <si>
    <t>PIS/PASEP</t>
  </si>
  <si>
    <t>Submódulo 2.1 - 13º Salário, Férias e Adicional de Férias</t>
  </si>
  <si>
    <t>13 (Décimo-terceiro) salário</t>
  </si>
  <si>
    <t>Férias e Abono de Férias</t>
  </si>
  <si>
    <t>ISSQN ( 2% a 5%) vide planilha</t>
  </si>
  <si>
    <t>TOTAL SUBMÓDULO 2.1</t>
  </si>
  <si>
    <r>
      <rPr>
        <b/>
        <sz val="10"/>
        <color theme="1"/>
        <rFont val="Arial"/>
        <charset val="134"/>
      </rPr>
      <t xml:space="preserve">BASE DE CÁLCULO PARA O SUBMÓDULO 2.2 </t>
    </r>
    <r>
      <rPr>
        <sz val="10"/>
        <color theme="1"/>
        <rFont val="Arial"/>
        <charset val="134"/>
      </rPr>
      <t>(MÓDULO 1 + SUBMÓDULO 2.1)</t>
    </r>
  </si>
  <si>
    <t>MÓDULO 1</t>
  </si>
  <si>
    <t>SUBMÓDULO 2.1</t>
  </si>
  <si>
    <t>TOTAL - ETAPA II</t>
  </si>
  <si>
    <t>Submódulo 2.2 - GPS, FGTS e Outras Contribuições</t>
  </si>
  <si>
    <r>
      <rPr>
        <b/>
        <sz val="12"/>
        <color rgb="FF0033CC"/>
        <rFont val="Calibri"/>
        <charset val="134"/>
      </rPr>
      <t>ETAPA I + ETAPA II (</t>
    </r>
    <r>
      <rPr>
        <b/>
        <sz val="12"/>
        <color rgb="FFFF0000"/>
        <rFont val="Calibri"/>
        <charset val="134"/>
      </rPr>
      <t>TOTAL "E1E2"</t>
    </r>
    <r>
      <rPr>
        <b/>
        <sz val="12"/>
        <color rgb="FF0033CC"/>
        <rFont val="Calibri"/>
        <charset val="134"/>
      </rPr>
      <t>)</t>
    </r>
  </si>
  <si>
    <t>INSS</t>
  </si>
  <si>
    <t>RETENÇÃO 11% - IN 2110/22</t>
  </si>
  <si>
    <t>TOTAL: CUSTOS OBRIGATÓRIOS + RETENÇÕES</t>
  </si>
  <si>
    <t>Salário Educação</t>
  </si>
  <si>
    <t>SAT (Seguro Acidente de Trabalho)</t>
  </si>
  <si>
    <t>SESC ou SESI</t>
  </si>
  <si>
    <t>SENAI - SENAC</t>
  </si>
  <si>
    <t>SEBRAE</t>
  </si>
  <si>
    <t>G</t>
  </si>
  <si>
    <t>INCRA</t>
  </si>
  <si>
    <t>H</t>
  </si>
  <si>
    <t>FGTS</t>
  </si>
  <si>
    <t xml:space="preserve">ETAPA III </t>
  </si>
  <si>
    <t>TOTAL SUBMÓDULO 2.2</t>
  </si>
  <si>
    <t>DEMONSTRAÇÃO DA EXEQUIBILIDADE</t>
  </si>
  <si>
    <t>Nº DE POSTOS DO CONTRATO</t>
  </si>
  <si>
    <t>Submódulo 2.3 - Benefícios Mensais e Diários</t>
  </si>
  <si>
    <r>
      <rPr>
        <b/>
        <sz val="12"/>
        <rFont val="Calibri"/>
        <charset val="134"/>
      </rPr>
      <t>TOTAL POR POSTO "</t>
    </r>
    <r>
      <rPr>
        <b/>
        <sz val="12"/>
        <color rgb="FFFF0000"/>
        <rFont val="Calibri"/>
        <charset val="134"/>
      </rPr>
      <t>E1E2</t>
    </r>
    <r>
      <rPr>
        <b/>
        <sz val="12"/>
        <rFont val="Calibri"/>
        <charset val="134"/>
      </rPr>
      <t xml:space="preserve">": </t>
    </r>
    <r>
      <rPr>
        <i/>
        <sz val="12"/>
        <color rgb="FFFF0000"/>
        <rFont val="Calibri"/>
        <charset val="134"/>
      </rPr>
      <t>(CUSTO HOMEM/MÊS) -</t>
    </r>
    <r>
      <rPr>
        <b/>
        <sz val="12"/>
        <rFont val="Calibri"/>
        <charset val="134"/>
      </rPr>
      <t xml:space="preserve"> </t>
    </r>
    <r>
      <rPr>
        <i/>
        <sz val="12"/>
        <color rgb="FFFF0000"/>
        <rFont val="Calibri"/>
        <charset val="134"/>
      </rPr>
      <t>(C.O. + RETENÇÕES)</t>
    </r>
  </si>
  <si>
    <t>Transporte (Não há transporte coletivo regulamentado no município)</t>
  </si>
  <si>
    <t>Auxílio-Refeição/Alimentação</t>
  </si>
  <si>
    <t>-</t>
  </si>
  <si>
    <t>Assistência Médica e Familiar</t>
  </si>
  <si>
    <t>VALOR MENSAL DO CONTRATO</t>
  </si>
  <si>
    <t>Seguro de vida</t>
  </si>
  <si>
    <r>
      <rPr>
        <b/>
        <sz val="12"/>
        <rFont val="Calibri"/>
        <charset val="134"/>
      </rPr>
      <t>TOTAL MENSAL "</t>
    </r>
    <r>
      <rPr>
        <b/>
        <sz val="12"/>
        <color rgb="FFFF0000"/>
        <rFont val="Calibri"/>
        <charset val="134"/>
      </rPr>
      <t>E1+E2</t>
    </r>
    <r>
      <rPr>
        <b/>
        <sz val="12"/>
        <rFont val="Calibri"/>
        <charset val="134"/>
      </rPr>
      <t>"</t>
    </r>
  </si>
  <si>
    <t>TOTAL SUBMÓDULO 2.3</t>
  </si>
  <si>
    <t>SALDO DA EXEQUIBILIDADE</t>
  </si>
  <si>
    <t>DEMAIS CUSTOS (MÓDULO 3, EXCETO ALÍNEA "E"; MÓDULO 4; MÓDULO 5; CUSTOS INDIRETOS E LUCRO)</t>
  </si>
  <si>
    <t>QUADRO-RESUMO DO MÓDULO 2 - ENCARGOS, BENEFÍCIOS ANUAIS, MENSAIS E DIÁRIOS</t>
  </si>
  <si>
    <t>SALDO FINAL</t>
  </si>
  <si>
    <t>MENSAL POR EMPREGADO</t>
  </si>
  <si>
    <t>Módulo 2 - Encargos, Benefícios Anuais, Mensais e Diários</t>
  </si>
  <si>
    <t>SALDO DE EXEQUIBILIDADE ANUAL POR EMPREGADO</t>
  </si>
  <si>
    <t>MENSAL DE TODOS EMPREGSDOS</t>
  </si>
  <si>
    <t>13º Salário, Férias e Adicional de Férias</t>
  </si>
  <si>
    <t>SALDO DE EXEQUIBILIDADE ANUAL TOTAL</t>
  </si>
  <si>
    <t>ANUAL DE TODOS OS EMPREGADOS</t>
  </si>
  <si>
    <t>2.2</t>
  </si>
  <si>
    <t>GPS, FGTS e Outras Contribuições</t>
  </si>
  <si>
    <r>
      <rPr>
        <b/>
        <sz val="12"/>
        <rFont val="Calibri"/>
        <charset val="134"/>
      </rPr>
      <t>O "</t>
    </r>
    <r>
      <rPr>
        <b/>
        <sz val="12"/>
        <color rgb="FFFF0000"/>
        <rFont val="Calibri"/>
        <charset val="134"/>
      </rPr>
      <t>SALDO DA EXEQUIBILIDADE</t>
    </r>
    <r>
      <rPr>
        <b/>
        <sz val="12"/>
        <rFont val="Calibri"/>
        <charset val="134"/>
      </rPr>
      <t xml:space="preserve">" REPRESENTA O VALOR RESTANTE DA PLANILHA QUE NÃO FOI CONTABILIZADO PELOS CUSTOS OBRIGATÓRIOS (ETAPA I) E PELAS RETENÇÕES TRIBUTÁRIAS (ETAPA II). O LICITANTE TERÁ QUE  COMPROVAR QUE O "SALDO DA EXEQUIBILIDADE" SERÁ </t>
    </r>
    <r>
      <rPr>
        <b/>
        <sz val="12"/>
        <color rgb="FFFF0000"/>
        <rFont val="Calibri"/>
        <charset val="134"/>
      </rPr>
      <t>SUFICIENTE PARA SUPRIR OS DEMAIS CUSTOS</t>
    </r>
    <r>
      <rPr>
        <b/>
        <sz val="12"/>
        <rFont val="Calibri"/>
        <charset val="134"/>
      </rPr>
      <t>.</t>
    </r>
  </si>
  <si>
    <t>2.3</t>
  </si>
  <si>
    <t>Benefícios Mensais e Diários</t>
  </si>
  <si>
    <t>TOTAL DO MÓDULO 2</t>
  </si>
  <si>
    <r>
      <rPr>
        <b/>
        <sz val="10"/>
        <color theme="1"/>
        <rFont val="Arial"/>
        <charset val="134"/>
      </rPr>
      <t xml:space="preserve">BASE DE CÁLCULO PARA O MÓDULO 3 </t>
    </r>
    <r>
      <rPr>
        <sz val="10"/>
        <color theme="1"/>
        <rFont val="Arial"/>
        <charset val="134"/>
      </rPr>
      <t>(MÓDULO 1 + MÓDULO 2)</t>
    </r>
  </si>
  <si>
    <t>MÓDULO 2</t>
  </si>
  <si>
    <t>MÓDULO 3 – PROVISÃO PARA RESCISÃO</t>
  </si>
  <si>
    <t>PROVISÃO PARA RESCISÃO</t>
  </si>
  <si>
    <t>Aviso Prévio Indenizado</t>
  </si>
  <si>
    <t>Incidência do FGTS sobre Aviso Prévio Indenizado</t>
  </si>
  <si>
    <t>Aviso Prévio Trabalhado</t>
  </si>
  <si>
    <t>Incidência dos encargos do submódulo 2.2 sobre Aviso Prévio Trabalhado</t>
  </si>
  <si>
    <t>Multa do FGTS sobre o Aviso Prévio Indenizado e sobre o Aviso Prévio Trabalhado</t>
  </si>
  <si>
    <t>TOTAL DO MÓDULO 3</t>
  </si>
  <si>
    <r>
      <rPr>
        <b/>
        <sz val="10"/>
        <color theme="1"/>
        <rFont val="Arial"/>
        <charset val="134"/>
      </rPr>
      <t xml:space="preserve">BASE DE CÁLCULO PARA O MÓDULO 4 </t>
    </r>
    <r>
      <rPr>
        <sz val="10"/>
        <color theme="1"/>
        <rFont val="Arial"/>
        <charset val="134"/>
      </rPr>
      <t>(MÓDULO 1 + MÓDULO 2 + MÓDULO 3)</t>
    </r>
  </si>
  <si>
    <t>MÓDULO 3</t>
  </si>
  <si>
    <t>MÓDULO 4 – CUSTO DE REPOSIÇÃO DO PROFISSIONAL AUSENTE</t>
  </si>
  <si>
    <t>Submódulo 4.1 - Ausências Legais</t>
  </si>
  <si>
    <t>Substituto na cobertura de Férias</t>
  </si>
  <si>
    <t>Substituto na cobertura de Ausências Legais</t>
  </si>
  <si>
    <t>Substituto na cobertura de Licença Paternidade</t>
  </si>
  <si>
    <t>Substituto na cobertura de Ausência por Acidente de Trabalho</t>
  </si>
  <si>
    <t>Substituto na cobertura de Afastamento Maternidade</t>
  </si>
  <si>
    <t>Substituto na cobertura de outras ausências</t>
  </si>
  <si>
    <t>TOTAL SUBMÓDULO 4.1</t>
  </si>
  <si>
    <t>Submódulo 4.2 - Intrajornada</t>
  </si>
  <si>
    <t>Intervalo para Repouso ou Alimentação</t>
  </si>
  <si>
    <t>TOTAL SUBMÓDULO 4.2</t>
  </si>
  <si>
    <t>QUADRO-RESUMO DO MÓDULO 4 - CUSTO DE REPOSIÇÃO DO PROFISSIONAL AUSENTE</t>
  </si>
  <si>
    <t>Módulo 4 - Custo de Reposição do Profissional Ausente</t>
  </si>
  <si>
    <t>4.1</t>
  </si>
  <si>
    <t>Ausências Legais</t>
  </si>
  <si>
    <t>4.2</t>
  </si>
  <si>
    <t>Intrajornada</t>
  </si>
  <si>
    <t>TOTAL DO MÓDULO 4</t>
  </si>
  <si>
    <t>MÓDULO 5 – INSUMOS DIVERSOS</t>
  </si>
  <si>
    <t>INSUMOS DIVERSOS</t>
  </si>
  <si>
    <t>Materiais</t>
  </si>
  <si>
    <t>EPIs</t>
  </si>
  <si>
    <t>Uniformes</t>
  </si>
  <si>
    <t>Equipamentos / Ferramentas</t>
  </si>
  <si>
    <t>TOTAL DO MÓDULO 5</t>
  </si>
  <si>
    <r>
      <rPr>
        <b/>
        <sz val="10"/>
        <color theme="1"/>
        <rFont val="Arial"/>
        <charset val="134"/>
      </rPr>
      <t xml:space="preserve">BASE DE CÁLCULO PARA O MÓDULO 6 </t>
    </r>
    <r>
      <rPr>
        <sz val="10"/>
        <color theme="1"/>
        <rFont val="Arial"/>
        <charset val="134"/>
      </rPr>
      <t>(MÓDULO 1 + MÓDULO 2 + MÓDULO 3 + MÓDULO 4 + MÓDULO 5)</t>
    </r>
  </si>
  <si>
    <t>MÓDULO 4</t>
  </si>
  <si>
    <t>MÓDULO 5</t>
  </si>
  <si>
    <t>MÓDULO 6 – CUSTOS INDIRETOS, TRIBUTOS E LUCRO</t>
  </si>
  <si>
    <t>CUSTOS INDIRETOS, TRIBUTOS E LUCRO</t>
  </si>
  <si>
    <t>Custos Indiretos</t>
  </si>
  <si>
    <t>Lucro</t>
  </si>
  <si>
    <t>TRIBUTOS</t>
  </si>
  <si>
    <t>C.1</t>
  </si>
  <si>
    <t>PIS</t>
  </si>
  <si>
    <t>C.2</t>
  </si>
  <si>
    <t>C.3</t>
  </si>
  <si>
    <t>ISS</t>
  </si>
  <si>
    <t>TOTAL DO MÓDULO 6</t>
  </si>
  <si>
    <t>a)</t>
  </si>
  <si>
    <t>Tributos % = To = .............................................................</t>
  </si>
  <si>
    <t>b)</t>
  </si>
  <si>
    <t>(Total dos Módulos 1, 2, 3, 4 e 5+ Custos indiretos + lucro)= Po = ...................................</t>
  </si>
  <si>
    <t>c)</t>
  </si>
  <si>
    <t>Po / (1 - To) = P1 = ..............................................................................</t>
  </si>
  <si>
    <t>Valor dos Tributos = P1 - Po</t>
  </si>
  <si>
    <t>QUADRO RESUMO DO CUSTO POR EMPREGADO</t>
  </si>
  <si>
    <t>Mão-de-Obra vinculada à execução contratual (valor por empregado)</t>
  </si>
  <si>
    <t>Subtotal (A + B + C + D + E)</t>
  </si>
  <si>
    <t>PREÇO TOTAL POR EMPREGADO</t>
  </si>
  <si>
    <t>Categoria profissional: SERVENTE DE LIMPEZA - 44 HORAS- LABORATÓRIOS</t>
  </si>
  <si>
    <t>SERVENTE DE LIMPEZA ÁREAS LABORATÓRIOS/HOSPITALAR</t>
  </si>
  <si>
    <t>PLANILHAS DO GRUPO 02 - CTBJ - BOM JESUS</t>
  </si>
  <si>
    <t>Categoria profissional: SERVENTE DE LIMPEZA - 44 HORAS- BANHEIROS</t>
  </si>
  <si>
    <t>SERVENTE DE LIMPEZA BANHEIRO DE GRANDE CIRCULAÇÃO</t>
  </si>
  <si>
    <t>PLANILHAS DO GRUPO 02 - CTBJ  - BOM JESUS</t>
  </si>
  <si>
    <t>Categoria profissional: ENCARREGADO - 44 HORAS</t>
  </si>
  <si>
    <t>CCTPI000119/2025</t>
  </si>
  <si>
    <t>4101-05</t>
  </si>
  <si>
    <t>Categoria profissional: TRATADOR DE ANIMAIS - 44 HORAS</t>
  </si>
  <si>
    <t>CCT PI000119/2025</t>
  </si>
  <si>
    <t>TRATADOR DE ANIMAIS</t>
  </si>
  <si>
    <t>PLANILHAS DO GRUPO 02- CTBJ - BOM JESUS</t>
  </si>
  <si>
    <t>Categoria profissional: TRATADOR DE ANIMAIS - 12 X 36 HORAS</t>
  </si>
  <si>
    <t>Qdade a ser contratada por unidade de medida</t>
  </si>
  <si>
    <t>Número de empregados por posto</t>
  </si>
  <si>
    <t>Qtade total de Empregados</t>
  </si>
  <si>
    <t>TRATADOR DE ANIMAIS 12x36</t>
  </si>
  <si>
    <t>PREÇO TOTAL POR POSTO</t>
  </si>
  <si>
    <t>Categoria profissional: OPERADOR DE MICRO - 44 HORAS</t>
  </si>
  <si>
    <t>OPERADOR DE MICRO</t>
  </si>
  <si>
    <t>3172-05</t>
  </si>
  <si>
    <t>Categoria profissional: BOMBEIRO - 44 HORAS</t>
  </si>
  <si>
    <t>7241-10</t>
  </si>
  <si>
    <t>Categoria profissional: ELETRICISTA - 44 HORAS</t>
  </si>
  <si>
    <t>ELETRICISTA</t>
  </si>
  <si>
    <t>Categoria profissional: CUIDADOR SOCIAL - 44 HORAS</t>
  </si>
  <si>
    <t>CUIDADOR PESSOAL</t>
  </si>
  <si>
    <t>PLANILHAS DO GRUPO 02- CTBJ  - BOM JESUS</t>
  </si>
  <si>
    <t>Categoria profissional: AGENTE DE PORTARIA- 44 HORAS</t>
  </si>
  <si>
    <t>MENSAL DE TODOS EMPREGADOS</t>
  </si>
  <si>
    <t>Categoria profissional: TRATORISTA - 44 HORAS</t>
  </si>
  <si>
    <t>PLANILHAS DO GRUPO 02 - CTBJ- BOM JESUS</t>
  </si>
  <si>
    <t>Categoria profissional: TRABALHADOR AGROPECUÁRIO</t>
  </si>
  <si>
    <t>TABELA 1: MATERIAIS - GRUPO 01 (CPCE/HVU/FEAG)</t>
  </si>
  <si>
    <t>QUANTITATIVO MÍNIMO MENSAL MATERIAL DE LIMPEZA (ENTREGA MENSAL)</t>
  </si>
  <si>
    <t>DESCRIÇÃO</t>
  </si>
  <si>
    <t>UNID</t>
  </si>
  <si>
    <t>QTD</t>
  </si>
  <si>
    <t>VALOR UNITÁRIO</t>
  </si>
  <si>
    <t>VALOR TOTAL MENSAL</t>
  </si>
  <si>
    <t>Água sanitária 1 L</t>
  </si>
  <si>
    <t>Álcool em gel 70 5L</t>
  </si>
  <si>
    <t>GALÃO</t>
  </si>
  <si>
    <t>Balde plástico 20 L</t>
  </si>
  <si>
    <t>Soda cáustica 1 kg</t>
  </si>
  <si>
    <t>Pá de recolher lixo com cabo</t>
  </si>
  <si>
    <t>Escovinha sanitária individual sem suporte</t>
  </si>
  <si>
    <t>Desinfetante líquido odores variados 5L</t>
  </si>
  <si>
    <t>Detergente neutro 500 ml</t>
  </si>
  <si>
    <t xml:space="preserve">Esponja de aço  (fardo com 14 pacotes) </t>
  </si>
  <si>
    <t xml:space="preserve">FARDO </t>
  </si>
  <si>
    <t>Esponja dupla face</t>
  </si>
  <si>
    <t xml:space="preserve">Flanela para Limpeza </t>
  </si>
  <si>
    <t>Desodorizador de ambiente em aerosol - 360 ml</t>
  </si>
  <si>
    <t>Luva látex forrada - tamanho P</t>
  </si>
  <si>
    <t>PAR</t>
  </si>
  <si>
    <t>Luva látex forrada - tamanho M</t>
  </si>
  <si>
    <t>Luva látex forrada - tamanho G</t>
  </si>
  <si>
    <t xml:space="preserve">Papel higiênico folhas duplas (fardo com 16 unidades) </t>
  </si>
  <si>
    <t>FARDO</t>
  </si>
  <si>
    <t>Papel toalha interfolha ( fardo com 2400 folhas)</t>
  </si>
  <si>
    <t>Rodo 40 cm com cabo</t>
  </si>
  <si>
    <t>Sabão em barra Pct c/ 5</t>
  </si>
  <si>
    <t xml:space="preserve">PACOTE </t>
  </si>
  <si>
    <t>Sabão em pó 500g</t>
  </si>
  <si>
    <t>Saco de lixo de 50 litros. Fardo com 100 unidades</t>
  </si>
  <si>
    <t>Saco de lixo preto 
100L. Fardo com 100 unidades</t>
  </si>
  <si>
    <t>Vassoura cerdas longas multiuso com cabo</t>
  </si>
  <si>
    <t>Pano de chão para limpeza 45cm x 65 cm</t>
  </si>
  <si>
    <t>Vasculhador para limpeza de teto com cabo - 2 m</t>
  </si>
  <si>
    <t>Cesto para lixo, com tampa - 60 L</t>
  </si>
  <si>
    <t>Limpador multiuso caixa c/ 24</t>
  </si>
  <si>
    <t xml:space="preserve">CAIXA </t>
  </si>
  <si>
    <t>Sabonete líquido 5L</t>
  </si>
  <si>
    <t>Touca descartável ( Fardo com 100 unidades)</t>
  </si>
  <si>
    <t>Máscara descartável (Caixa com 100 unidades)</t>
  </si>
  <si>
    <t>Solução p/ limpeza de vidros - 500 ML (Caixa com 12 unidades)</t>
  </si>
  <si>
    <t>Inseticida em aerosol - 360 ml</t>
  </si>
  <si>
    <t>Pedra Sanitária c/ suporte plástico 25 g</t>
  </si>
  <si>
    <t>Ácido muriático - 1 L</t>
  </si>
  <si>
    <t>LITRO</t>
  </si>
  <si>
    <t>Álcool etílico 96 hidratado 1L</t>
  </si>
  <si>
    <t>Álcool etílico 70 hidratado 1L</t>
  </si>
  <si>
    <t>Cera líquida para piso. Galão de 5 litros</t>
  </si>
  <si>
    <t>Desentupidor de borracha para pia e ralo</t>
  </si>
  <si>
    <t>Desentupidor de borracha para vaso</t>
  </si>
  <si>
    <t>Quaternário de amônia 1%</t>
  </si>
  <si>
    <t>Saco branco para lixo infectante - 100L. Fardo com 100 unidades</t>
  </si>
  <si>
    <t>Borrifador plástico 500 ml</t>
  </si>
  <si>
    <t>Luva de Latex para Procedimento não cirúrgico com Pó -Tamanho P.Caixa com 100 unidades</t>
  </si>
  <si>
    <t>Luva de Latex para Procedimento não cirúrgico com Pó -Tamanho M. Caixa com 100 unidades</t>
  </si>
  <si>
    <t>Luva de Latex para Procedimento não cirúrgico com Pó -Tamanho G. Caixa com 100 unidades</t>
  </si>
  <si>
    <t>VALOR TOTAL:</t>
  </si>
  <si>
    <t>EMPREGADOS</t>
  </si>
  <si>
    <t xml:space="preserve"> </t>
  </si>
  <si>
    <t>VALOR MENSAL POR EMPREGADO</t>
  </si>
  <si>
    <t>TABELA 2: GRUPO 02-(CTBJ/FAZENDINHA CTBJ)</t>
  </si>
  <si>
    <t>QUANTITATIVO MÍNIMO MENSAL DE MATERIAL DE LIMPEZA (ENTREGA MENSAL)</t>
  </si>
  <si>
    <t>ÁCIDO MURIÁTICO 1L</t>
  </si>
  <si>
    <t>ÁGUA SANITÁRIA 5L</t>
  </si>
  <si>
    <t>ÁLCOOL ETÍLICO 70 HIDRATADO 1L</t>
  </si>
  <si>
    <t>BALDE PLÁSTICO 12L</t>
  </si>
  <si>
    <t>BORRIFADOR. Embalagem Pet reciclável
de no mínimo 500ML</t>
  </si>
  <si>
    <t>CERA LÍQUIDA 5L</t>
  </si>
  <si>
    <t>CESTO PARA LIXO (Tamanho pequeno, cônico, preto. Capacidade de 10 litros)</t>
  </si>
  <si>
    <t>DESENTUPIDOR DE PIA (Granulado 300 G)</t>
  </si>
  <si>
    <t>DESENTUPIDOR DE PIA</t>
  </si>
  <si>
    <t>DESENTUPIDOR DE VASO</t>
  </si>
  <si>
    <t>DESINFETANTE LÍQUIDO ODORES VARIADOS 5L</t>
  </si>
  <si>
    <t xml:space="preserve">DESODORIZADOR DE AMBIENTE EM AEROSOL AEROSOL </t>
  </si>
  <si>
    <t>DESODORIZADOR SANITÁRIO C/ SUPORTE PLÁSTICO</t>
  </si>
  <si>
    <t>DETERGENTE NEUTRO 500ML (Caixa com 24 unidades)</t>
  </si>
  <si>
    <t>ESPONJA DUPLA FACE (Pacote com 10 unidades)</t>
  </si>
  <si>
    <t>FLANELA</t>
  </si>
  <si>
    <t>INSETICIDA EM AEROSOL 300 ML</t>
  </si>
  <si>
    <t>LIMPADOR MULTIUSO CAIXA C/ 24 UNIDADES</t>
  </si>
  <si>
    <t>LUVAS LÁTEX FORRADA TAM. P</t>
  </si>
  <si>
    <t>LUVAS LÁTEX FORRADA TAM. M</t>
  </si>
  <si>
    <t>LUVAS LÁTEX FORRADA TAM. G</t>
  </si>
  <si>
    <t>MÁSCARA DESCARTÁVEL (Caixa com 100 unidades)</t>
  </si>
  <si>
    <t>PÁ DE RECOLHER LIXO</t>
  </si>
  <si>
    <t>PALHA DE AÇO C/ 8 UNIDADES</t>
  </si>
  <si>
    <t>PANO DE CHÃO</t>
  </si>
  <si>
    <t>PAPEL HIGIÊNICO BRANCO COM FOLHA DUPLA 10X30</t>
  </si>
  <si>
    <t>PAPEL TOALHA INTERFOLHA BRANCO (Fardo com 1000 folhas)</t>
  </si>
  <si>
    <t>QUATENÁRIO DE AMÔNIA 1%</t>
  </si>
  <si>
    <t>RODO DE BORRACHA 40CM</t>
  </si>
  <si>
    <t>RODO DE BORRACHA 60CM</t>
  </si>
  <si>
    <t>SABÃO EM BARRA (PCT C/ 5)</t>
  </si>
  <si>
    <t>SABÃO EM PÓ 500G</t>
  </si>
  <si>
    <t>SABONETE LÍQUIDO 5L</t>
  </si>
  <si>
    <t>SACO DE LIXO PRETO 50L (Fardo com 100 unidades)</t>
  </si>
  <si>
    <t>SACO DE LIXO PRETO 100L (Fardo com 100 unidades)</t>
  </si>
  <si>
    <t>SACO PARA LIXO INFECTANTE BRANCO 100L (Fardo com 100 unidades)</t>
  </si>
  <si>
    <t xml:space="preserve">SODA CÁUSTICA. Embalagem de 1 kg </t>
  </si>
  <si>
    <t>SOLUÇÃO P/ LIMPEZA DE VIDROS (Caixa com 12 unidades)</t>
  </si>
  <si>
    <t>TOUCA DESCARTÁVEL</t>
  </si>
  <si>
    <t xml:space="preserve">VASCULHADOR </t>
  </si>
  <si>
    <t>VASSOURA</t>
  </si>
  <si>
    <t>VASSOURA DE VASO</t>
  </si>
  <si>
    <t>TOTAL:</t>
  </si>
  <si>
    <t>EQUIPAMENTOS/ FERRAMENTAS</t>
  </si>
  <si>
    <t>TABELA 3-A: EQUIPAMENTOS DEPRECIÁVEIS- ENTREGA ANUAL EM REGIME DE COMODATO, SEM CUSTO ADICIONAL</t>
  </si>
  <si>
    <t xml:space="preserve">QUANTITATIVO MÍNIMO DE EQUIPAMENTOS PARA SERVENTE DE LIMPEZA (EXCLUSIVO PARA O GRUPO 2). </t>
  </si>
  <si>
    <t>VALOR UNITÁRIO MÁXIMO ACEITAVEL</t>
  </si>
  <si>
    <t>VALOR TOTAL ANUAL MÁXIMO ACEITÁVEL</t>
  </si>
  <si>
    <t xml:space="preserve">VIDA ÚTIL (MESES) </t>
  </si>
  <si>
    <t>VALOR DEPRECIÁVEL (80%)</t>
  </si>
  <si>
    <t xml:space="preserve">DEPRECIAÇÃO MENSAL </t>
  </si>
  <si>
    <t>Atomizador/nebulizador motorizado 6 L</t>
  </si>
  <si>
    <t>Dispenser p/ papel toalha</t>
  </si>
  <si>
    <t>Dispenser p/sabonete líquido</t>
  </si>
  <si>
    <t>Escada de Alumínio 18 degraus</t>
  </si>
  <si>
    <t>Container plástico 240 L com rodas (carrinho)</t>
  </si>
  <si>
    <t>TABELA 3-B: EQUIPAMENTOS - ENTREGA ANUAL</t>
  </si>
  <si>
    <t xml:space="preserve">Caixa Perfuro Cortante em Papelão. 7 litros </t>
  </si>
  <si>
    <t>Mangueira 25mm para jardim 50m</t>
  </si>
  <si>
    <t xml:space="preserve">TOTAL MENSAL </t>
  </si>
  <si>
    <t>TOTAL SE SERVENTES DE LIMPEZA DO GRUPO 2</t>
  </si>
  <si>
    <t>VALOR MENSAL POR EMPREGADO TABELA 3-B</t>
  </si>
  <si>
    <t>VALOR MENSAL POR EMPREGADO TABELA  3-A</t>
  </si>
  <si>
    <t>VALOR DO RELÓGIO DE PONTO</t>
  </si>
  <si>
    <t xml:space="preserve">VALOR MENSAL POR EMPREGADO </t>
  </si>
  <si>
    <t>TABELA 4-A: EQUIPAMENTOS DEPRECIÁVEIS EXCLUSIVO GRUPO 1. ENTREGA ANUAL EM REGIME DE COMODATO, SEM CUSTO ADICIONAL</t>
  </si>
  <si>
    <r>
      <rPr>
        <b/>
        <sz val="12"/>
        <color rgb="FF000000"/>
        <rFont val="Calibri"/>
        <charset val="134"/>
      </rPr>
      <t>QUANTITATIVO MÍNIMO DE EQUIPAMENTOS PARA SERVENTE DE LIMPEZA EXTERNO</t>
    </r>
    <r>
      <rPr>
        <b/>
        <sz val="12"/>
        <color rgb="FFC00000"/>
        <rFont val="Calibri"/>
        <charset val="134"/>
      </rPr>
      <t xml:space="preserve"> </t>
    </r>
  </si>
  <si>
    <t>VALOR UNITÁRIO MÁXIMO ACEITÁVEL</t>
  </si>
  <si>
    <t>VALOR TOTAL MÁXIMO ACEITÁVEL</t>
  </si>
  <si>
    <t>Roçadeira a combustão</t>
  </si>
  <si>
    <t>Carrinho de mão pedreiro 65 L</t>
  </si>
  <si>
    <t xml:space="preserve">Podador de Arbustos Bateria Com 2 Lâminas 220V </t>
  </si>
  <si>
    <t>SERVENTES DE LIMPEZA EXTERNO DO GRUPO 1</t>
  </si>
  <si>
    <t>TABELA 4-B: EQUIPAMENTOS EXCLUSIVO GRUPO 1 -ENTREGA ANUAL</t>
  </si>
  <si>
    <t xml:space="preserve">Tesoura para poda 48 cm </t>
  </si>
  <si>
    <t>Lima chata plana para amolar-8 polegadas</t>
  </si>
  <si>
    <t>Rastelo de Plástico 23 dentes para grama com cabo</t>
  </si>
  <si>
    <t>Machado Lenhador 3,5 libras com cabo</t>
  </si>
  <si>
    <t>Mangueira 25 mm para jardim 50 m</t>
  </si>
  <si>
    <t>Facão para mato 20 p</t>
  </si>
  <si>
    <t>Enxada larga 2.5 libras para capina com cabo</t>
  </si>
  <si>
    <t xml:space="preserve">Pá de bico 71 cm com cabo </t>
  </si>
  <si>
    <t>Fio de nylon para roçadeira 3 mm</t>
  </si>
  <si>
    <t>ROLO 500 m</t>
  </si>
  <si>
    <t xml:space="preserve"> Foice roçadeira 11" com cabo </t>
  </si>
  <si>
    <t>Conjunto 5 Lixeiras Vai Vem Coleta Seletiva 60 L com adesivos</t>
  </si>
  <si>
    <t>Cesto de lixo plástico com pedal de 100 L Sem rodas</t>
  </si>
  <si>
    <t xml:space="preserve">Tesoura para poda em Altura Bahco P34-37 40 mm </t>
  </si>
  <si>
    <t xml:space="preserve">TOTAL </t>
  </si>
  <si>
    <t>VALOR  MENSAL POR EMPREGADO TABELA 4-B</t>
  </si>
  <si>
    <t>VALOR MENSAL POR EMPREGADO TABELA 4-A</t>
  </si>
  <si>
    <t>RELÓGIO DE PONTO G1</t>
  </si>
  <si>
    <t xml:space="preserve">TOTAL (SOMA) MENSAL POR EMPREGADO </t>
  </si>
  <si>
    <t>TABELA 5-A: EQUIPAMENTO - ELETRICISTA -GRUPOS 1 E 2 - ENTREGA ANUAL EM REGIME DE COMODATO, SEM CUSTO ADICIONAL</t>
  </si>
  <si>
    <t>QUANTITATIVO MÍNIMO DE EQUIPAMENTOS ELETRICISTA</t>
  </si>
  <si>
    <t>Escada 8 degraus em alumínio</t>
  </si>
  <si>
    <t>TABELA 5-B: EQUIPAMENTOS - ENTREGA IMEDIATA</t>
  </si>
  <si>
    <t>QUANTITATIVO MÍNIMO DE EQUIPAMENTO PARA ELETRICISTA  GRUPOS 01 E 02</t>
  </si>
  <si>
    <t>Alicate Universal- 7"</t>
  </si>
  <si>
    <t>Chave de Fenda - 1/8"*3"</t>
  </si>
  <si>
    <t>Chave de Fenda - 5/16"* 8"</t>
  </si>
  <si>
    <t>Chave teste de corrente e tensão elétrica profissional</t>
  </si>
  <si>
    <t>Multiteste (alicate amperímetro - 1000 A)</t>
  </si>
  <si>
    <t>Furadeira/parafusadeira de impacto média 220 w</t>
  </si>
  <si>
    <t>Jogo de Brocas de vidros (5 peças de 4 a 10 mm)</t>
  </si>
  <si>
    <t>Jogo de Brocas para Ferro (12 brocas de 5 a 16 mm)</t>
  </si>
  <si>
    <t>Jogo de Brocas para Madeira (12 brocas de 5 a 16 mm)</t>
  </si>
  <si>
    <t>Jogo de Brocas para Concreto (12 brocas de 5 a 16 mm)</t>
  </si>
  <si>
    <t>Chave Phillips 3/16"x 3"</t>
  </si>
  <si>
    <t>Chave Phillips 1/4"x 6"</t>
  </si>
  <si>
    <t>Chave Phillips 5/16"x 6"</t>
  </si>
  <si>
    <t>Chave inglesa-12 "</t>
  </si>
  <si>
    <t>Caixa de Ferramentas sanfonada em metal com 5 gavetas</t>
  </si>
  <si>
    <t>Alicate Bomba d'água com canaleta 10"</t>
  </si>
  <si>
    <t>TOTAL MENSAL</t>
  </si>
  <si>
    <t>VALOR MENSAL POR EMPREGADO TABELA 5-B</t>
  </si>
  <si>
    <t>VALOR MENSAL POR EMPREGADO TABELA 5-A</t>
  </si>
  <si>
    <t>TOTAL  MENSAL POR EMPREGADO GRUPO 1 + RELÓGIO DE PONTO G1</t>
  </si>
  <si>
    <t>TOTAL MENSAL POR EMPREGADO- GRUPO 2 + RELÓGIO DE PONTO G2</t>
  </si>
  <si>
    <t>TABELA 6: EQUIPAMENTOS -ENTREGA IMEDIATA</t>
  </si>
  <si>
    <t>QUANTITATIVO MÍNIMO DE EQUIPAMENTOS PARA BOMBEIRO GRUPOS 01 E 02</t>
  </si>
  <si>
    <t>Broxa para pintura retangular -15,5 x 5,5 cm</t>
  </si>
  <si>
    <t>Desempenadeira de aço lisa- 255x120 mm</t>
  </si>
  <si>
    <t>Colher de pedreiro 9"</t>
  </si>
  <si>
    <t>Esquadro de alumínio 14"</t>
  </si>
  <si>
    <t xml:space="preserve">Régua de alumínio para pedreiro - 2m </t>
  </si>
  <si>
    <t>Alicate de Pressão 10"</t>
  </si>
  <si>
    <t>Chave de Grifo nº 08</t>
  </si>
  <si>
    <t>Chave de Fenda - 1/4"*5"</t>
  </si>
  <si>
    <t>Chave de Fenda -5/16"* 8"</t>
  </si>
  <si>
    <t xml:space="preserve">Disco para Corte de madeira 36 dentes 7" </t>
  </si>
  <si>
    <t>Disco para Corte de granito 7"</t>
  </si>
  <si>
    <t>Jogo de Brocas de Vidros (5 peças de 4 a 10 mm)</t>
  </si>
  <si>
    <t>Jogo de Brocas para Madeira  (12 brocas de 5 a 16 mm)</t>
  </si>
  <si>
    <t>Jogo de Brocas para Concreto  (12 brocas de 5 a 16 mm)</t>
  </si>
  <si>
    <t>Nível de alumínio 16"</t>
  </si>
  <si>
    <t>Formão chanfrado 7/8"</t>
  </si>
  <si>
    <t xml:space="preserve">Jogo de Serra Copo Bimetálica 19 a 57 mm   </t>
  </si>
  <si>
    <t xml:space="preserve">Jogo Chave Combinada Boca Anel 6 a 17 mm </t>
  </si>
  <si>
    <t>Jogo Chave Allen com encaixe sextavado com peças 1/16" a 3/8"</t>
  </si>
  <si>
    <t xml:space="preserve">Martelo de unha 25 mm </t>
  </si>
  <si>
    <t>Arco de Serra regulável para lâmina de 200 a 300 mm</t>
  </si>
  <si>
    <t>Esmerilhadeira angular</t>
  </si>
  <si>
    <t>QUANTIDADE DE BOMBEIROS</t>
  </si>
  <si>
    <t>TOTAL MENSAL POR EMPREGADO GRUPO 1 + RELÓGIO DE PONTO</t>
  </si>
  <si>
    <t>TOTAL MENSAL POR EMPREGADO- GRUPO 2 + RELÓGIO DE PONTO</t>
  </si>
  <si>
    <t>TABELA 7-A: EQUIPAMENTOS - TRABALHADOR AGROPECUÁRIO - GRUPO 1- ENTREGA ANUAL EM REGIME DE COMODATO, SEM CUSTO ADICIONAL</t>
  </si>
  <si>
    <t xml:space="preserve">QUANTITATIVO MÍNIMO DE EQUIPAMENTOS </t>
  </si>
  <si>
    <t>DEPRECIAÇÃO MENSAL APENAS ITENS</t>
  </si>
  <si>
    <t>TABELA 7-B: EQUIPAMENTOS -TRABALHADOR AGROPECUÁRIO - GRUPOS 01 - ENTREGA IMEDIATA</t>
  </si>
  <si>
    <r>
      <rPr>
        <b/>
        <sz val="12"/>
        <color rgb="FF000000"/>
        <rFont val="Calibri"/>
        <charset val="134"/>
      </rPr>
      <t>QUANTITATIVO MÍNIMO DE EQUIPAMENTOS PARA TRABALHADOR AGROPECUÁRIO</t>
    </r>
    <r>
      <rPr>
        <b/>
        <sz val="12"/>
        <color rgb="FFC00000"/>
        <rFont val="Calibri"/>
        <charset val="134"/>
      </rPr>
      <t xml:space="preserve"> </t>
    </r>
  </si>
  <si>
    <t>Tesourão tipo bypass com cabo</t>
  </si>
  <si>
    <t>kit de jardinagem metálico com cabo com 3 itens ( duas pás e um ancinho)</t>
  </si>
  <si>
    <t xml:space="preserve">Cavadeira articulada com cabo 120 cm </t>
  </si>
  <si>
    <t>Vassoura Rastelo de metal regulável 22 dentes p/ grama com cabo</t>
  </si>
  <si>
    <t>Lima chata plana para p/ amolar- 8 polegadas</t>
  </si>
  <si>
    <t xml:space="preserve">VALOR MENSAL POR EMPREGADO TABELA 7-B </t>
  </si>
  <si>
    <t>VALOR MENSAL POR EMPREGADO TABELA  7-A</t>
  </si>
  <si>
    <t xml:space="preserve">VALOR TOTAL MENSAL POR EMPREGADO </t>
  </si>
  <si>
    <t>TABELA 8-A: EQUIPAMENTOS - TRABALHADOR AGROPECUÁRIO - GRUPO 2- ENTREGA ANUAL, EM REGIME DE COMODATO, SEM CUSTO ADICIONAL</t>
  </si>
  <si>
    <t>TABELA 8-B: EQUIPAMENTOS -TRABALHADOR AGROPECUÁRIO - GRUPOS 02 - ENTREGA ANUAL</t>
  </si>
  <si>
    <t xml:space="preserve">VALOR MENSAL POR EMPREGADO TABELA 8-B </t>
  </si>
  <si>
    <t>VALOR MENSAL POR EMPREGADO TABELA  8-A</t>
  </si>
  <si>
    <t>RELÓGIO DE PONTO</t>
  </si>
  <si>
    <t>EQUIPAMENTOS - CONTROLE DE JORNADA</t>
  </si>
  <si>
    <t>COMUM A TODOS OS CARGOS - GRUPO 01</t>
  </si>
  <si>
    <t>Registro de ponto eletrônico</t>
  </si>
  <si>
    <t>EMPREGADOS-GRUPO 1</t>
  </si>
  <si>
    <t>COMUM A TODOS OS CARGOS - GRUPO 2</t>
  </si>
  <si>
    <t>EMPREGADOS- GRUPO 1</t>
  </si>
  <si>
    <t>EQUIPAMENTOS DE PROTEÇÃO INDIVIDUAL</t>
  </si>
  <si>
    <t>TABELA 9 - EPI’s SERVENTE DE LIMPEZA EXTERNO  (por empregado) GRUPO G1</t>
  </si>
  <si>
    <t>Chapéu com proteção solar para rosto,
nuca e orelhas</t>
  </si>
  <si>
    <t>Protetor Auditivo de inserção em silicone. Atenuação mínima de 15dB</t>
  </si>
  <si>
    <t>Óculos de Segurança (Lentes em
Policarbonato de alta resistência a 
impacto, anti-risco e incolor. Hastes
tipo espátula com ajuste de
comprimento.</t>
  </si>
  <si>
    <t>Respirador descartável PFF2 com
válvula/máscara de proteção</t>
  </si>
  <si>
    <t>Bota de segurança cano longo preta,
tipo impermeável, confeccionada em
PVC injetado em uma peça só/Botina
de borracha</t>
  </si>
  <si>
    <t>Luva em borracha nitrílica com palma
corrugada e suporte têxtil</t>
  </si>
  <si>
    <t>Perneira confeccionada em raspa, com
fechamento em velcro ou fivela</t>
  </si>
  <si>
    <t>Máscara de proteção respiratória c/filtro
de carvão ativado para uso
com produtos químicos</t>
  </si>
  <si>
    <t>Máscara descartável p/poeiras e névoas tóxicas.</t>
  </si>
  <si>
    <t>Capa chuva em PVC c/forro cor amarela ou preta tam. "G" com mangas e capuz.</t>
  </si>
  <si>
    <t>Luva raspa couro cano curto c/reforço</t>
  </si>
  <si>
    <t>Luva PVC sem forro com 46 cm</t>
  </si>
  <si>
    <t>Máscara respiratória ¼ facial com corpo confeccionado em elastômero com borda interna, duas válvulas de exalação e uma entrada para filtro de vapores orgânicos VO. Com filtro</t>
  </si>
  <si>
    <t>Filtro para vapores orgânicos VO.
Reposição</t>
  </si>
  <si>
    <t>Máscara no mínimo PFF1 (SL)
(Proteção)</t>
  </si>
  <si>
    <t>TABELA 10 - EPI’s SERVENTE DE LIMPEZA  INSALUBRIDADE 20% E 40%  GRUPOS 01 E 02- ENTREGA ANUAL - POR SERVENTE</t>
  </si>
  <si>
    <t>Bota de segurança cano longo preta,
tipo impermeável, confeccionada em
PVC injetado em uma peça só/Botina
de couro</t>
  </si>
  <si>
    <t>Luva em borracha nitrílica com palma
corrugada e suporte têxtil (proteção)</t>
  </si>
  <si>
    <t>Protetor facial em acrílico com visor
transparente com coroa e carneira em
plástico com regulagem de tamanho</t>
  </si>
  <si>
    <t>Avental de segurança impermeável de pvc com forro em tecido de poliéster com alça no pescoço e tiras de regulagem na cintura ou macacão impermeável</t>
  </si>
  <si>
    <t>Sapatilhas descartáveis tipo propé. Caixa com 100 unidades</t>
  </si>
  <si>
    <t>PACOTE</t>
  </si>
  <si>
    <t>TABELA 11 - EPI’s SERVENTE DE LIMPEZA INTERNO-GRUPO 1-ENTREGA ANUAL- POR SERVENTE</t>
  </si>
  <si>
    <t xml:space="preserve">MÉDIA ARITMÉTICA </t>
  </si>
  <si>
    <t>VALOR TOTAL</t>
  </si>
  <si>
    <t>TABELA 12 EPI's SERVENTE DE LIMPEZA (EXCLUSIVO PARA O GRUPO 2)-ENTREGA ANUAL- POR SERVENTE</t>
  </si>
  <si>
    <t>Chapéu com proteção solar para rosto, nuca e orelhas</t>
  </si>
  <si>
    <t>Máscara de proteção respiratória c/filtro de carvão ativado para uso com produtos químicos</t>
  </si>
  <si>
    <t>Máscara descartável p/poeiras e 
névoas tóxicas.</t>
  </si>
  <si>
    <t>TABELA 13 - EPI’s ELETRICISTA (por empregado) GRUPOS 01 E 02-  Entrega Anual</t>
  </si>
  <si>
    <t>Cinto de segurança</t>
  </si>
  <si>
    <t>Capacete de segurança classe b</t>
  </si>
  <si>
    <t>Botina eletricista microfibra</t>
  </si>
  <si>
    <t>Luva de segurança. Resistência térmica até 100 ºC e anticorte</t>
  </si>
  <si>
    <t>Luva isolante de borracha. Tipo II, cano longo</t>
  </si>
  <si>
    <t>Manga isolante de borracha</t>
  </si>
  <si>
    <t>Protetor facial contra arco elétrico</t>
  </si>
  <si>
    <t>Óculos de proteção lente incolor em policarbonato, antiembaçante e antirrisco</t>
  </si>
  <si>
    <t>Protetor auricular 15 db plug em silicone com cordão</t>
  </si>
  <si>
    <t>Capa chuva em PVC c/forro cor amarela ou preta tam. "G" com mangas e capuz</t>
  </si>
  <si>
    <t>Máscara de proteção respiratória c/filtro de carvão ativado para uso
com produtos químicos</t>
  </si>
  <si>
    <t>Máscara descartável p/poeiras e névoas tóxicas</t>
  </si>
  <si>
    <t>Bota PVC c/forro cor preta c/solado especial cor amarelo ou branca</t>
  </si>
  <si>
    <t>Camisas e calças especiais contra agentes térmicos provenientes de arco elétrico</t>
  </si>
  <si>
    <t>TABELA 14 - EPI’s BOMBEIRO GRUPOS 1 E 2 - ENTREGA ANUAL</t>
  </si>
  <si>
    <t>Capacete de segurança H-701</t>
  </si>
  <si>
    <t>Botina de segurança elástico bico com aço</t>
  </si>
  <si>
    <t>Luvas de borracha ou luva de borracha com palma antiderrapante</t>
  </si>
  <si>
    <t>Botas de borracha cano alto</t>
  </si>
  <si>
    <t>Macação p/ proteção do tronco e membros superiores e inferiores contra respingos de produtos químicos</t>
  </si>
  <si>
    <t>TABELA 15 - EPI’s TRATADOR DE ANIMAIS / TRABALHADOR AGROPECUÁRIO (por empregado) GRUPOS 01 E 02</t>
  </si>
  <si>
    <t>Máscara de proteção respiratória c/filtro de carvão ativado para uso  com produtos químicos</t>
  </si>
  <si>
    <t>Óculos de proteção lente incolor em policarbonato, antiembaçante e Antirrisco</t>
  </si>
  <si>
    <t>Luva de borracha com palma antiderrapante</t>
  </si>
  <si>
    <t>Capa de chuva em PVC c/forro cor amarela ou preta tam. "G" com mangas e capuz</t>
  </si>
  <si>
    <t>Creme de proteção para as mãos, contra água, óleo e pintura, grupo 03, especial, pote com 200 gr., isento de silicone, com  validade mínima de 06 meses</t>
  </si>
  <si>
    <t>Filtro contra vapores orgânicos e gases ácidos</t>
  </si>
  <si>
    <t>Luva de segurança cirúrgica, látex, lisa, anatômica, estéril, com ou sem pó</t>
  </si>
  <si>
    <t>CAIXA</t>
  </si>
  <si>
    <t>Luva de raspa de couro, com punho de 20cm, reforço na palma da mão, dedos e entre o polegar e o indicador</t>
  </si>
  <si>
    <t>Macacão de proteção confeccionado em polietileno texturizado com capuz, manga longa e elástico nos punhos e tornozelos</t>
  </si>
  <si>
    <t>Respirador semifacial confeccionado em silicone, flexível e atóxica, válvula de inalação, duas válvulas de exalação, conjunto de cinta articulável, aranha metálica, com um ou dois suportes para cartucho de rosca para proteção contra vapores orgânicos e gases ácidos</t>
  </si>
  <si>
    <t>Protetor Auricular 15db plug em silicone com cordão.</t>
  </si>
  <si>
    <t>Perneira de segurança confeccionada com material laminado 100% PVC, expandindo sobre substrato manta costurada 100% poliéster com espessura total de 15mm, tendo como proteção frontal 3 lâminas de aço com largura 16mm e espessura de 0,6mm, seis orifícios laterais em cada face da perna (externa e interna) sendo os mesmos com diâmetro de 13mm, cobrindo a tíbia até o metatarso</t>
  </si>
  <si>
    <t>TABELA 16 - EPI’s COZINHEIRO (por empregado) EXCLUSIVO PARA O GRUPO 01</t>
  </si>
  <si>
    <t>Avental anti-chamas</t>
  </si>
  <si>
    <t>Avental de napa dim</t>
  </si>
  <si>
    <t>Botas de pvc cano longo</t>
  </si>
  <si>
    <t>Luvas de látex cano curto</t>
  </si>
  <si>
    <t>Luva descartável de vinil, cano curto. Caixa com 100 unidades</t>
  </si>
  <si>
    <t>Luva térmica</t>
  </si>
  <si>
    <t>Luvas para altas temperaturas</t>
  </si>
  <si>
    <t>Máscara descartável. Pacote com 100 unidades</t>
  </si>
  <si>
    <t>Touca descartável. Pacote com 100 unidades</t>
  </si>
  <si>
    <t>Luva em malha de aço cano curto</t>
  </si>
  <si>
    <t>TABELA 17 - EPI’s TRATORISTA (por empregado) GRUPOS 01 E 02</t>
  </si>
  <si>
    <t>Boné modelo bico de pato, tecido brim tape, cor azul escuro, com regulador na nuca</t>
  </si>
  <si>
    <t>Bota confeccionada em PVC, solado antiderrapante, cano longo, cor branca. Numeração a definir</t>
  </si>
  <si>
    <t>Botina de couro com biqueira de ABS. Numeração a definir</t>
  </si>
  <si>
    <t>Boné modelo árabe utilizado para funcionários que vão ter contato com “agrotóxicos”. Confeccionado em tecido de algodão tratado para tornar-se hidro-repelente.</t>
  </si>
  <si>
    <t>Creme de proteção para as mãos, contra água, óleo e pintura, grupo 03, especial, pote com 200 gr., isento de silicone, com validade mínima de 06 meses</t>
  </si>
  <si>
    <t>Filtro contra vapores orgânicos e gases ácidos.</t>
  </si>
  <si>
    <t>Luva em látex natural, interior em algodão flocado, palma antiderrapante, comprimento 31cm espessura 0,50mm.
Tamanho a definir</t>
  </si>
  <si>
    <t>Luva de raspa de couro, com punho de 20cm, reforço na palma da mão, dedos e entre o polegar e o indicador. Tamanho a definir.</t>
  </si>
  <si>
    <t>Luva de segurança com formato anatômico, excelente resistência mecânica confeccionada em nitrílico com interior em forro têxtil, exterior liso, dorso coberto e punho em malha. Comprimento 25 cm e 1,40 mm de espessura.Tamanho a definir</t>
  </si>
  <si>
    <t>Macacão Tayvek - Macacão de proteção confeccionado em polietileno texturizado com capuz, manga longa e elástico nos punhos e tornozelos. Numeração a definir.</t>
  </si>
  <si>
    <t>Respirador semifacial confeccionado em silicone, flexível e atóxica, válvula de inalação, duas válvulas de exalação, conjunto de cinta articulável, aranha metálica, com um ou dois suportes para cartucho de rosca para proteção contra vapores orgânicos e gases ácidos.</t>
  </si>
  <si>
    <t>Respirador semifacial descartável, para proteção contra pó tóxico, névoa, poeira fina, vapores orgânicos, odores e fumos metálicos, com válvulas de exalação, classe P1e P2, passador de elástico em plástico, acondicionado em saco plástico individual.</t>
  </si>
  <si>
    <t>Óculos para proteção contra impactos e respingos, lente em policarbonato com 2,2 mm de espessura, revestida com tratamento contra riscos e arranhões, haste lateral em policarbonato com ventilação, visão panorâmica.</t>
  </si>
  <si>
    <t>Perneira de segurança confeccionada com material laminado 100% PVC, expandindo sobre substrato manta costurada 100% poliéster com espessura total de 15mm, tendo como proteção frontal 3 lâminas de aço com largura 16mm e espessura de 0,6mm, seis orifícios laterais em cada face da perna (externa e interna) sendo os mesmos com diâmetro de 13mm, cobrindo a tíbia até o metatarso.</t>
  </si>
  <si>
    <t>Protetor facial constituído de visor de acrílico incolor com 08 polegadas, carneiro em material plástico regulável acoplado à
coroa.</t>
  </si>
  <si>
    <t>TABELA 18 - EPI’s CUIDADOR / AUXILIAR DE SAÚDE BUCAL (por empregado) GRUPOS 01 E 02</t>
  </si>
  <si>
    <t>Máscara simples descartável. Caixa com 100 unidades</t>
  </si>
  <si>
    <t>Protetor facial em acrílico com visor transparente com coroa e carneira em plástico com regulagem de tamanho</t>
  </si>
  <si>
    <t>Sapatilhas descartáveis tipo propé. Pacote com 100 unidades</t>
  </si>
  <si>
    <t>Avental de segurança impermeável de pvc com forro em tecido de poliéster com alça no pescoço e tiras de regulagem na cintura</t>
  </si>
  <si>
    <t>Luva de látex descartável M. Caixa com 100 unidades</t>
  </si>
  <si>
    <t>UNIFORMES</t>
  </si>
  <si>
    <t xml:space="preserve">TABELA 19: UNIFORMES (por empregado) </t>
  </si>
  <si>
    <t>SERVENTE DE LIMPEZA EXTERNO (GRUPO 1); BOMBEIRO, ELETRICISTA, TRATADOR DE ANIMAIS E TRATORISTA (GRUPOS 1 e 2)</t>
  </si>
  <si>
    <t>QTD ANUAL</t>
  </si>
  <si>
    <t>Calça Comprida em tecido jeans</t>
  </si>
  <si>
    <t>Camiseta Malha Fria PV manga longa com punho, Gola V com emblema da empresa</t>
  </si>
  <si>
    <t>Botina de Couro</t>
  </si>
  <si>
    <t>Bota em PVC</t>
  </si>
  <si>
    <t>Meia de algodão</t>
  </si>
  <si>
    <t>TABELA 20: UNIFORMES (por empregado) - GRUPO 1</t>
  </si>
  <si>
    <t xml:space="preserve">UNIFORMES SERVENTE DE LIMPEZA INTERNO,  20% E 40% </t>
  </si>
  <si>
    <t>Camiseta Malha Fria, com gola esporte, em gabardine com emblema da empresa pintado.</t>
  </si>
  <si>
    <t>Meia em algodão, tipo soquete</t>
  </si>
  <si>
    <t>Calçado: Tênis Preto em couro, solado baixo com palmilha antibacteriana</t>
  </si>
  <si>
    <t>TABELA 21: UNIFORMES (por empregado) GRUPOS 01 E 02</t>
  </si>
  <si>
    <t xml:space="preserve">AGENTE DE PORTARIA, OPERADOR DE MICRO CONTÍNUO, ENCARREGADO, AUXILIAR DE SAÚDE BUCAL, ALMOXARIFE E CUIDADOR SOCIAL </t>
  </si>
  <si>
    <t>Camisa Social, bolso com emblema da empresa no lado esquerdo superior</t>
  </si>
  <si>
    <t>Par de Sapatos/Calçado em couro preto, tipo mocassim, fechado, antiderrapante</t>
  </si>
  <si>
    <t>Par de meias</t>
  </si>
  <si>
    <t>TABELA 22: UNIFORMES (por empregado) EXCLUSIVO GRUPO 01</t>
  </si>
  <si>
    <t>COPEIRO</t>
  </si>
  <si>
    <t>Calça comprida em tecido Oxford</t>
  </si>
  <si>
    <t>Camisa Social, bolso com emblema da empresa no lado esquerdo superior. Manga Curta</t>
  </si>
  <si>
    <t>Avental, em Oxford ou Tergal, branco, com amarras dos lados</t>
  </si>
  <si>
    <t>Touca de Filó com abas na cor preta ou cinza, para uso dentro de copas</t>
  </si>
  <si>
    <t>Meia social ¾, cor natural</t>
  </si>
  <si>
    <t>Sapatilha em couro, antiderrapante</t>
  </si>
  <si>
    <t>TABELA 23: UNIFORMES (por empregado) EXCLUSIVO GRUPO 01</t>
  </si>
  <si>
    <t>COZINHEIRO</t>
  </si>
  <si>
    <t>Chapéu de chefe</t>
  </si>
  <si>
    <t>Calça em algodão</t>
  </si>
  <si>
    <t>Gambuza em algodão</t>
  </si>
  <si>
    <t>TABELA 24: UNIFORMES (por empregado)</t>
  </si>
  <si>
    <t>TRABALHADOR AGROPECUÁRIO -GRUPOS 1 E 2</t>
  </si>
  <si>
    <t>Calça comprida em tecido jeans</t>
  </si>
  <si>
    <t>Camiseta manga curta, gola redonda, tecido malha fria</t>
  </si>
  <si>
    <t>Camiseta manga longa, gola redonda, tecido malha fria</t>
  </si>
  <si>
    <t>Bota segurança</t>
  </si>
  <si>
    <t>TABELA 25: UNIFORMES</t>
  </si>
  <si>
    <t>SERVENTE DE LIMPEZA (EXCLUSIVO PARA GRUPO 2)</t>
  </si>
  <si>
    <r>
      <rPr>
        <b/>
        <sz val="12"/>
        <color rgb="FF000000"/>
        <rFont val="Calibri"/>
        <charset val="134"/>
      </rPr>
      <t>VALOR</t>
    </r>
    <r>
      <rPr>
        <b/>
        <sz val="12"/>
        <color rgb="FF000000"/>
        <rFont val="Calibri"/>
        <charset val="134"/>
      </rPr>
      <t xml:space="preserve"> ANUAL</t>
    </r>
  </si>
  <si>
    <t>Calça tecido jeans</t>
  </si>
  <si>
    <t xml:space="preserve">Camiseta tipo tecido malha algodão, tipo manga curta, tipo gola redonda </t>
  </si>
  <si>
    <t>Meia de algodão poliamida e elastano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</si>
</sst>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0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_(* #,##0.00_);_(* \(#,##0.00\);_(* \-??_);_(@_)"/>
    <numFmt numFmtId="181" formatCode="&quot;R$ &quot;#,##0.00\ ;[Red]&quot;(R$ &quot;#,##0.00\)"/>
    <numFmt numFmtId="182" formatCode="[$R$-416]\ #,##0.00;[Red]\-[$R$-416]\ #,##0.00"/>
    <numFmt numFmtId="183" formatCode="&quot;R$&quot;\ #,##0.00_);[Red]\(&quot;R$&quot;\ #,###.00\)"/>
    <numFmt numFmtId="184" formatCode="d/m/yyyy"/>
    <numFmt numFmtId="185" formatCode="0.00_);[Red]\(0.00\)"/>
    <numFmt numFmtId="186" formatCode="_-&quot;R$&quot;\ * #,##0.00_-;\-&quot;R$&quot;\ * #,##0.00_-;_-&quot;R$&quot;\ * &quot;-&quot;??_-;_-@"/>
    <numFmt numFmtId="187" formatCode="_-&quot;R$ &quot;* #,##0.00_-;&quot;-R$ &quot;* #,##0.00_-;_-&quot;R$ &quot;* \-??_-;_-@_-"/>
    <numFmt numFmtId="188" formatCode="0.000000_ "/>
    <numFmt numFmtId="189" formatCode="0.0%"/>
    <numFmt numFmtId="190" formatCode="0.0000000_ "/>
    <numFmt numFmtId="191" formatCode="0.0000"/>
    <numFmt numFmtId="192" formatCode="0.000%"/>
    <numFmt numFmtId="193" formatCode="0.00000"/>
    <numFmt numFmtId="194" formatCode="_-* #,##0.00_-;\-* #,##0.00_-;_-* \-??_-;_-@_-"/>
    <numFmt numFmtId="195" formatCode="0.000"/>
  </numFmts>
  <fonts count="95">
    <font>
      <sz val="11"/>
      <color rgb="FF000000"/>
      <name val="Calibri"/>
      <charset val="134"/>
      <scheme val="minor"/>
    </font>
    <font>
      <sz val="10"/>
      <color rgb="FF000000"/>
      <name val="Calibri"/>
      <charset val="134"/>
      <scheme val="minor"/>
    </font>
    <font>
      <b/>
      <sz val="10"/>
      <color rgb="FF000000"/>
      <name val="Arial"/>
      <charset val="134"/>
    </font>
    <font>
      <b/>
      <sz val="12"/>
      <color rgb="FF000000"/>
      <name val="Calibri"/>
      <charset val="134"/>
    </font>
    <font>
      <sz val="10"/>
      <color rgb="FF000000"/>
      <name val="Times New Roman"/>
      <charset val="134"/>
    </font>
    <font>
      <b/>
      <sz val="10"/>
      <color rgb="FF000000"/>
      <name val="Calibri"/>
      <charset val="134"/>
    </font>
    <font>
      <b/>
      <sz val="8"/>
      <color rgb="FF000000"/>
      <name val="Calibri"/>
      <charset val="134"/>
    </font>
    <font>
      <sz val="12"/>
      <color rgb="FF000000"/>
      <name val="Calibri"/>
      <charset val="134"/>
    </font>
    <font>
      <sz val="10"/>
      <color rgb="FF000000"/>
      <name val="Calibri"/>
      <charset val="134"/>
    </font>
    <font>
      <b/>
      <sz val="12"/>
      <name val="Calibri"/>
      <charset val="134"/>
    </font>
    <font>
      <b/>
      <sz val="11"/>
      <color rgb="FF000000"/>
      <name val="Calibri"/>
      <charset val="134"/>
    </font>
    <font>
      <sz val="11"/>
      <name val="Calibri"/>
      <charset val="134"/>
      <scheme val="minor"/>
    </font>
    <font>
      <b/>
      <sz val="11"/>
      <name val="Calibri"/>
      <charset val="134"/>
    </font>
    <font>
      <b/>
      <sz val="12"/>
      <color theme="3"/>
      <name val="Calibri"/>
      <charset val="134"/>
    </font>
    <font>
      <b/>
      <sz val="11"/>
      <color theme="3"/>
      <name val="Calibri"/>
      <charset val="134"/>
    </font>
    <font>
      <sz val="8"/>
      <color rgb="FF000000"/>
      <name val="Times New Roman"/>
      <charset val="134"/>
    </font>
    <font>
      <sz val="11"/>
      <color theme="1"/>
      <name val="Calibri"/>
      <charset val="134"/>
      <scheme val="minor"/>
    </font>
    <font>
      <b/>
      <sz val="10"/>
      <color theme="3"/>
      <name val="Calibri"/>
      <charset val="134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sz val="12"/>
      <color rgb="FF000000"/>
      <name val="Calibri"/>
      <charset val="1"/>
    </font>
    <font>
      <sz val="12"/>
      <color theme="1"/>
      <name val="Calibri"/>
      <charset val="134"/>
      <scheme val="minor"/>
    </font>
    <font>
      <sz val="12"/>
      <name val="Calibri"/>
      <charset val="134"/>
    </font>
    <font>
      <b/>
      <sz val="9"/>
      <color rgb="FF000000"/>
      <name val="Calibri"/>
      <charset val="134"/>
    </font>
    <font>
      <b/>
      <sz val="9"/>
      <color theme="1"/>
      <name val="Calibri"/>
      <charset val="134"/>
    </font>
    <font>
      <sz val="12"/>
      <color rgb="FF000000"/>
      <name val="Calibri"/>
      <charset val="134"/>
      <scheme val="minor"/>
    </font>
    <font>
      <b/>
      <sz val="10"/>
      <color rgb="FF000000"/>
      <name val="Calibri"/>
      <charset val="134"/>
      <scheme val="minor"/>
    </font>
    <font>
      <b/>
      <sz val="12"/>
      <color theme="1"/>
      <name val="Calibri"/>
      <charset val="134"/>
    </font>
    <font>
      <b/>
      <sz val="12"/>
      <color rgb="FF000000"/>
      <name val="Calibri"/>
      <charset val="134"/>
      <scheme val="minor"/>
    </font>
    <font>
      <sz val="11"/>
      <color theme="3"/>
      <name val="Calibri"/>
      <charset val="134"/>
      <scheme val="minor"/>
    </font>
    <font>
      <sz val="12"/>
      <name val="Calibri"/>
      <charset val="134"/>
      <scheme val="minor"/>
    </font>
    <font>
      <sz val="10"/>
      <color theme="1"/>
      <name val="Arial"/>
      <charset val="134"/>
    </font>
    <font>
      <sz val="11"/>
      <color rgb="FF000000"/>
      <name val="Calibri"/>
      <charset val="1"/>
    </font>
    <font>
      <sz val="10"/>
      <name val="Calibri"/>
      <charset val="134"/>
      <scheme val="minor"/>
    </font>
    <font>
      <sz val="10"/>
      <name val="Arial"/>
      <charset val="134"/>
    </font>
    <font>
      <sz val="10"/>
      <color rgb="FF000000"/>
      <name val="Arial"/>
      <charset val="134"/>
    </font>
    <font>
      <sz val="10"/>
      <color theme="3"/>
      <name val="Arial"/>
      <charset val="134"/>
    </font>
    <font>
      <sz val="10"/>
      <color theme="3"/>
      <name val="Calibri"/>
      <charset val="134"/>
      <scheme val="minor"/>
    </font>
    <font>
      <b/>
      <sz val="10"/>
      <color theme="1"/>
      <name val="Arial"/>
      <charset val="134"/>
    </font>
    <font>
      <sz val="11"/>
      <color rgb="FF000000"/>
      <name val="Calibri"/>
      <charset val="134"/>
    </font>
    <font>
      <sz val="12"/>
      <color theme="0"/>
      <name val="Calibri"/>
      <charset val="134"/>
    </font>
    <font>
      <b/>
      <sz val="12"/>
      <color rgb="FF0033CC"/>
      <name val="Calibri"/>
      <charset val="134"/>
    </font>
    <font>
      <b/>
      <sz val="12"/>
      <color rgb="FFFF0000"/>
      <name val="Calibri"/>
      <charset val="134"/>
    </font>
    <font>
      <b/>
      <u/>
      <sz val="12"/>
      <name val="Calibri"/>
      <charset val="134"/>
    </font>
    <font>
      <b/>
      <sz val="12"/>
      <color rgb="FF000000"/>
      <name val="Calibri"/>
      <charset val="1"/>
    </font>
    <font>
      <b/>
      <sz val="10"/>
      <color rgb="FFFF0000"/>
      <name val="Arial"/>
      <charset val="134"/>
    </font>
    <font>
      <sz val="10"/>
      <color rgb="FFFF0000"/>
      <name val="Arial"/>
      <charset val="134"/>
    </font>
    <font>
      <b/>
      <sz val="26"/>
      <color rgb="FFFF0000"/>
      <name val="Calibri"/>
      <charset val="134"/>
    </font>
    <font>
      <sz val="10"/>
      <color rgb="FFFF0000"/>
      <name val="Calibri"/>
      <charset val="134"/>
      <scheme val="minor"/>
    </font>
    <font>
      <b/>
      <sz val="10"/>
      <name val="Arial"/>
      <charset val="134"/>
    </font>
    <font>
      <sz val="8"/>
      <color theme="1"/>
      <name val="Arial"/>
      <charset val="134"/>
    </font>
    <font>
      <sz val="8"/>
      <name val="Calibri"/>
      <charset val="134"/>
      <scheme val="minor"/>
    </font>
    <font>
      <sz val="8"/>
      <color rgb="FF000000"/>
      <name val="Calibri"/>
      <charset val="134"/>
      <scheme val="minor"/>
    </font>
    <font>
      <b/>
      <sz val="8"/>
      <name val="Arial"/>
      <charset val="134"/>
    </font>
    <font>
      <sz val="9"/>
      <color rgb="FF000000"/>
      <name val="Calibri"/>
      <charset val="134"/>
      <scheme val="minor"/>
    </font>
    <font>
      <b/>
      <sz val="8"/>
      <color rgb="FF000000"/>
      <name val="Times New Roman"/>
      <charset val="134"/>
    </font>
    <font>
      <b/>
      <sz val="9"/>
      <color rgb="FF000000"/>
      <name val="Times New Roman"/>
      <charset val="134"/>
    </font>
    <font>
      <b/>
      <sz val="10"/>
      <color rgb="FF000000"/>
      <name val="Times New Roman"/>
      <charset val="134"/>
    </font>
    <font>
      <b/>
      <sz val="10"/>
      <color theme="1"/>
      <name val="Times New Roman"/>
      <charset val="134"/>
    </font>
    <font>
      <b/>
      <sz val="8"/>
      <name val="Times New Roman"/>
      <charset val="134"/>
    </font>
    <font>
      <b/>
      <i/>
      <sz val="10"/>
      <color theme="1"/>
      <name val="Times New Roman"/>
      <charset val="134"/>
    </font>
    <font>
      <i/>
      <sz val="10"/>
      <color rgb="FF000000"/>
      <name val="Times New Roman"/>
      <charset val="134"/>
    </font>
    <font>
      <i/>
      <sz val="10"/>
      <color theme="1"/>
      <name val="Times New Roman"/>
      <charset val="134"/>
    </font>
    <font>
      <b/>
      <sz val="8"/>
      <color theme="1"/>
      <name val="Times New Roman"/>
      <charset val="134"/>
    </font>
    <font>
      <sz val="10"/>
      <color theme="1"/>
      <name val="Times New Roman"/>
      <charset val="134"/>
    </font>
    <font>
      <sz val="11"/>
      <color rgb="FFC00000"/>
      <name val="Calibri"/>
      <charset val="134"/>
      <scheme val="minor"/>
    </font>
    <font>
      <b/>
      <sz val="9"/>
      <color rgb="FF000000"/>
      <name val="Arial"/>
      <charset val="134"/>
    </font>
    <font>
      <b/>
      <sz val="8"/>
      <color rgb="FF000000"/>
      <name val="Arial"/>
      <charset val="134"/>
    </font>
    <font>
      <sz val="8"/>
      <color rgb="FF000000"/>
      <name val="Arial"/>
      <charset val="134"/>
    </font>
    <font>
      <sz val="8"/>
      <name val="Arial"/>
      <charset val="134"/>
    </font>
    <font>
      <i/>
      <sz val="11"/>
      <color rgb="FF000000"/>
      <name val="Calibri"/>
      <charset val="134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name val="Calibri"/>
      <charset val="134"/>
    </font>
    <font>
      <b/>
      <sz val="12"/>
      <color rgb="FFC00000"/>
      <name val="Calibri"/>
      <charset val="134"/>
    </font>
    <font>
      <i/>
      <sz val="12"/>
      <color rgb="FFFF0000"/>
      <name val="Calibri"/>
      <charset val="134"/>
    </font>
    <font>
      <sz val="9"/>
      <name val="Segoe UI"/>
      <charset val="134"/>
    </font>
  </fonts>
  <fills count="60">
    <fill>
      <patternFill patternType="none"/>
    </fill>
    <fill>
      <patternFill patternType="gray125"/>
    </fill>
    <fill>
      <patternFill patternType="solid">
        <fgColor rgb="FFFFFF00"/>
        <bgColor rgb="FFD9D9D9"/>
      </patternFill>
    </fill>
    <fill>
      <patternFill patternType="solid">
        <fgColor rgb="FFDDDDDD"/>
        <bgColor rgb="FFDDE8CB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2" tint="-0.149998474074526"/>
        <bgColor rgb="FFDDE8CB"/>
      </patternFill>
    </fill>
    <fill>
      <patternFill patternType="solid">
        <fgColor theme="2" tint="-0.149998474074526"/>
        <bgColor rgb="FFFFFFCC"/>
      </patternFill>
    </fill>
    <fill>
      <patternFill patternType="solid">
        <fgColor theme="2" tint="-0.1499984740745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9"/>
        <bgColor rgb="FFE2EFD9"/>
      </patternFill>
    </fill>
    <fill>
      <patternFill patternType="solid">
        <fgColor theme="9" tint="0.799737540818506"/>
        <bgColor indexed="64"/>
      </patternFill>
    </fill>
    <fill>
      <patternFill patternType="solid">
        <fgColor rgb="FF8EAADB"/>
        <bgColor rgb="FF8EAADB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E2F0D9"/>
      </patternFill>
    </fill>
    <fill>
      <patternFill patternType="solid">
        <fgColor theme="6" tint="0.5999"/>
        <bgColor rgb="FFE2EFD9"/>
      </patternFill>
    </fill>
    <fill>
      <patternFill patternType="solid">
        <fgColor theme="9" tint="0.7999"/>
        <bgColor rgb="FFE2EFD9"/>
      </patternFill>
    </fill>
    <fill>
      <patternFill patternType="solid">
        <fgColor rgb="FF00FF00"/>
        <bgColor rgb="FF33CCCC"/>
      </patternFill>
    </fill>
    <fill>
      <patternFill patternType="solid">
        <fgColor rgb="FFFFFF00"/>
        <bgColor rgb="FFFFFF00"/>
      </patternFill>
    </fill>
    <fill>
      <patternFill patternType="solid">
        <fgColor theme="3" tint="0.5999"/>
        <bgColor rgb="FF808080"/>
      </patternFill>
    </fill>
    <fill>
      <patternFill patternType="solid">
        <fgColor rgb="FFB4C7E7"/>
        <bgColor rgb="FF9DC3E6"/>
      </patternFill>
    </fill>
    <fill>
      <patternFill patternType="solid">
        <fgColor rgb="FFFFC000"/>
        <bgColor rgb="FFFF9900"/>
      </patternFill>
    </fill>
    <fill>
      <patternFill patternType="solid">
        <fgColor rgb="FF92D050"/>
        <bgColor rgb="FF003300"/>
      </patternFill>
    </fill>
    <fill>
      <patternFill patternType="solid">
        <fgColor rgb="FFCBD8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149876400036622"/>
        <bgColor indexed="64"/>
      </patternFill>
    </fill>
    <fill>
      <patternFill patternType="solid">
        <fgColor rgb="FF9CC3E5"/>
        <bgColor rgb="FF9CC3E5"/>
      </patternFill>
    </fill>
    <fill>
      <patternFill patternType="solid">
        <fgColor theme="0"/>
        <bgColor rgb="FF9CC3E5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800000"/>
      </top>
      <bottom style="thin">
        <color rgb="FF800000"/>
      </bottom>
      <diagonal/>
    </border>
    <border>
      <left/>
      <right style="thin">
        <color rgb="FF800000"/>
      </right>
      <top style="thin">
        <color rgb="FF800000"/>
      </top>
      <bottom style="thin">
        <color rgb="FF8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/>
    <xf numFmtId="176" fontId="71" fillId="0" borderId="0" applyFont="0" applyFill="0" applyBorder="0" applyAlignment="0" applyProtection="0">
      <alignment vertical="center"/>
    </xf>
    <xf numFmtId="177" fontId="71" fillId="0" borderId="0" applyFont="0" applyFill="0" applyBorder="0" applyAlignment="0" applyProtection="0">
      <alignment vertical="center"/>
    </xf>
    <xf numFmtId="9" fontId="71" fillId="0" borderId="0" applyFont="0" applyFill="0" applyBorder="0" applyAlignment="0" applyProtection="0">
      <alignment vertical="center"/>
    </xf>
    <xf numFmtId="178" fontId="71" fillId="0" borderId="0" applyFont="0" applyFill="0" applyBorder="0" applyAlignment="0" applyProtection="0">
      <alignment vertical="center"/>
    </xf>
    <xf numFmtId="179" fontId="71" fillId="0" borderId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30" borderId="35" applyNumberFormat="0" applyFon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36" applyNumberFormat="0" applyFill="0" applyAlignment="0" applyProtection="0">
      <alignment vertical="center"/>
    </xf>
    <xf numFmtId="0" fontId="78" fillId="0" borderId="36" applyNumberFormat="0" applyFill="0" applyAlignment="0" applyProtection="0">
      <alignment vertical="center"/>
    </xf>
    <xf numFmtId="0" fontId="79" fillId="0" borderId="3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31" borderId="38" applyNumberFormat="0" applyAlignment="0" applyProtection="0">
      <alignment vertical="center"/>
    </xf>
    <xf numFmtId="0" fontId="81" fillId="32" borderId="39" applyNumberFormat="0" applyAlignment="0" applyProtection="0">
      <alignment vertical="center"/>
    </xf>
    <xf numFmtId="0" fontId="82" fillId="32" borderId="38" applyNumberFormat="0" applyAlignment="0" applyProtection="0">
      <alignment vertical="center"/>
    </xf>
    <xf numFmtId="0" fontId="83" fillId="33" borderId="40" applyNumberFormat="0" applyAlignment="0" applyProtection="0">
      <alignment vertical="center"/>
    </xf>
    <xf numFmtId="0" fontId="84" fillId="0" borderId="41" applyNumberFormat="0" applyFill="0" applyAlignment="0" applyProtection="0">
      <alignment vertical="center"/>
    </xf>
    <xf numFmtId="0" fontId="85" fillId="0" borderId="42" applyNumberFormat="0" applyFill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7" fillId="35" borderId="0" applyNumberFormat="0" applyBorder="0" applyAlignment="0" applyProtection="0">
      <alignment vertical="center"/>
    </xf>
    <xf numFmtId="0" fontId="88" fillId="36" borderId="0" applyNumberFormat="0" applyBorder="0" applyAlignment="0" applyProtection="0">
      <alignment vertical="center"/>
    </xf>
    <xf numFmtId="0" fontId="89" fillId="37" borderId="0" applyNumberFormat="0" applyBorder="0" applyAlignment="0" applyProtection="0">
      <alignment vertical="center"/>
    </xf>
    <xf numFmtId="0" fontId="90" fillId="38" borderId="0" applyNumberFormat="0" applyBorder="0" applyAlignment="0" applyProtection="0">
      <alignment vertical="center"/>
    </xf>
    <xf numFmtId="0" fontId="90" fillId="25" borderId="0" applyNumberFormat="0" applyBorder="0" applyAlignment="0" applyProtection="0">
      <alignment vertical="center"/>
    </xf>
    <xf numFmtId="0" fontId="89" fillId="39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90" fillId="41" borderId="0" applyNumberFormat="0" applyBorder="0" applyAlignment="0" applyProtection="0">
      <alignment vertical="center"/>
    </xf>
    <xf numFmtId="0" fontId="90" fillId="42" borderId="0" applyNumberFormat="0" applyBorder="0" applyAlignment="0" applyProtection="0">
      <alignment vertical="center"/>
    </xf>
    <xf numFmtId="0" fontId="89" fillId="43" borderId="0" applyNumberFormat="0" applyBorder="0" applyAlignment="0" applyProtection="0">
      <alignment vertical="center"/>
    </xf>
    <xf numFmtId="0" fontId="89" fillId="44" borderId="0" applyNumberFormat="0" applyBorder="0" applyAlignment="0" applyProtection="0">
      <alignment vertical="center"/>
    </xf>
    <xf numFmtId="0" fontId="90" fillId="45" borderId="0" applyNumberFormat="0" applyBorder="0" applyAlignment="0" applyProtection="0">
      <alignment vertical="center"/>
    </xf>
    <xf numFmtId="0" fontId="90" fillId="46" borderId="0" applyNumberFormat="0" applyBorder="0" applyAlignment="0" applyProtection="0">
      <alignment vertical="center"/>
    </xf>
    <xf numFmtId="0" fontId="89" fillId="47" borderId="0" applyNumberFormat="0" applyBorder="0" applyAlignment="0" applyProtection="0">
      <alignment vertical="center"/>
    </xf>
    <xf numFmtId="0" fontId="89" fillId="48" borderId="0" applyNumberFormat="0" applyBorder="0" applyAlignment="0" applyProtection="0">
      <alignment vertical="center"/>
    </xf>
    <xf numFmtId="0" fontId="90" fillId="49" borderId="0" applyNumberFormat="0" applyBorder="0" applyAlignment="0" applyProtection="0">
      <alignment vertical="center"/>
    </xf>
    <xf numFmtId="0" fontId="90" fillId="50" borderId="0" applyNumberFormat="0" applyBorder="0" applyAlignment="0" applyProtection="0">
      <alignment vertical="center"/>
    </xf>
    <xf numFmtId="0" fontId="89" fillId="51" borderId="0" applyNumberFormat="0" applyBorder="0" applyAlignment="0" applyProtection="0">
      <alignment vertical="center"/>
    </xf>
    <xf numFmtId="0" fontId="89" fillId="52" borderId="0" applyNumberFormat="0" applyBorder="0" applyAlignment="0" applyProtection="0">
      <alignment vertical="center"/>
    </xf>
    <xf numFmtId="0" fontId="90" fillId="53" borderId="0" applyNumberFormat="0" applyBorder="0" applyAlignment="0" applyProtection="0">
      <alignment vertical="center"/>
    </xf>
    <xf numFmtId="0" fontId="90" fillId="54" borderId="0" applyNumberFormat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9" fillId="56" borderId="0" applyNumberFormat="0" applyBorder="0" applyAlignment="0" applyProtection="0">
      <alignment vertical="center"/>
    </xf>
    <xf numFmtId="0" fontId="90" fillId="57" borderId="0" applyNumberFormat="0" applyBorder="0" applyAlignment="0" applyProtection="0">
      <alignment vertical="center"/>
    </xf>
    <xf numFmtId="0" fontId="90" fillId="58" borderId="0" applyNumberFormat="0" applyBorder="0" applyAlignment="0" applyProtection="0">
      <alignment vertical="center"/>
    </xf>
    <xf numFmtId="0" fontId="89" fillId="59" borderId="0" applyNumberFormat="0" applyBorder="0" applyAlignment="0" applyProtection="0">
      <alignment vertical="center"/>
    </xf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9" fillId="0" borderId="0"/>
    <xf numFmtId="180" fontId="91" fillId="0" borderId="0" applyBorder="0" applyProtection="0"/>
  </cellStyleXfs>
  <cellXfs count="473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4" xfId="62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0" fillId="0" borderId="4" xfId="0" applyBorder="1"/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181" fontId="3" fillId="4" borderId="4" xfId="0" applyNumberFormat="1" applyFont="1" applyFill="1" applyBorder="1" applyAlignment="1">
      <alignment horizontal="center" vertical="center"/>
    </xf>
    <xf numFmtId="182" fontId="3" fillId="4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82" fontId="3" fillId="3" borderId="4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83" fontId="8" fillId="0" borderId="0" xfId="0" applyNumberFormat="1" applyFont="1"/>
    <xf numFmtId="0" fontId="9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1" fillId="0" borderId="0" xfId="0" applyFont="1"/>
    <xf numFmtId="0" fontId="12" fillId="3" borderId="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/>
    </xf>
    <xf numFmtId="182" fontId="3" fillId="4" borderId="5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183" fontId="4" fillId="0" borderId="0" xfId="0" applyNumberFormat="1" applyFont="1" applyAlignment="1">
      <alignment vertical="center"/>
    </xf>
    <xf numFmtId="0" fontId="3" fillId="3" borderId="4" xfId="62" applyFont="1" applyFill="1" applyBorder="1" applyAlignment="1">
      <alignment horizontal="center" vertical="center"/>
    </xf>
    <xf numFmtId="0" fontId="3" fillId="0" borderId="4" xfId="62" applyFont="1" applyBorder="1" applyAlignment="1">
      <alignment horizontal="center" vertical="center"/>
    </xf>
    <xf numFmtId="0" fontId="16" fillId="0" borderId="4" xfId="62" applyBorder="1"/>
    <xf numFmtId="0" fontId="7" fillId="0" borderId="4" xfId="62" applyFont="1" applyBorder="1" applyAlignment="1">
      <alignment horizontal="center" vertical="center" wrapText="1"/>
    </xf>
    <xf numFmtId="0" fontId="7" fillId="0" borderId="4" xfId="62" applyFont="1" applyBorder="1" applyAlignment="1">
      <alignment horizontal="center" vertical="center"/>
    </xf>
    <xf numFmtId="181" fontId="3" fillId="4" borderId="4" xfId="62" applyNumberFormat="1" applyFont="1" applyFill="1" applyBorder="1" applyAlignment="1">
      <alignment horizontal="center" vertical="center"/>
    </xf>
    <xf numFmtId="182" fontId="3" fillId="4" borderId="4" xfId="62" applyNumberFormat="1" applyFont="1" applyFill="1" applyBorder="1" applyAlignment="1">
      <alignment horizontal="center" vertical="center"/>
    </xf>
    <xf numFmtId="0" fontId="16" fillId="0" borderId="6" xfId="62" applyBorder="1"/>
    <xf numFmtId="0" fontId="3" fillId="5" borderId="4" xfId="62" applyFont="1" applyFill="1" applyBorder="1" applyAlignment="1">
      <alignment horizontal="center" vertical="center"/>
    </xf>
    <xf numFmtId="0" fontId="16" fillId="5" borderId="4" xfId="62" applyFill="1" applyBorder="1"/>
    <xf numFmtId="0" fontId="7" fillId="5" borderId="4" xfId="62" applyFont="1" applyFill="1" applyBorder="1" applyAlignment="1">
      <alignment horizontal="center" vertical="center" wrapText="1"/>
    </xf>
    <xf numFmtId="0" fontId="7" fillId="5" borderId="4" xfId="62" applyFont="1" applyFill="1" applyBorder="1" applyAlignment="1">
      <alignment horizontal="center" vertical="center"/>
    </xf>
    <xf numFmtId="181" fontId="3" fillId="6" borderId="4" xfId="62" applyNumberFormat="1" applyFont="1" applyFill="1" applyBorder="1" applyAlignment="1">
      <alignment horizontal="center" vertical="center"/>
    </xf>
    <xf numFmtId="182" fontId="3" fillId="6" borderId="4" xfId="62" applyNumberFormat="1" applyFont="1" applyFill="1" applyBorder="1" applyAlignment="1">
      <alignment horizontal="center" vertical="center"/>
    </xf>
    <xf numFmtId="182" fontId="3" fillId="3" borderId="4" xfId="62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7" fillId="3" borderId="4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19" fillId="4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19" fillId="4" borderId="4" xfId="0" applyFont="1" applyFill="1" applyBorder="1" applyAlignment="1">
      <alignment horizontal="center" vertical="center"/>
    </xf>
    <xf numFmtId="177" fontId="3" fillId="3" borderId="4" xfId="2" applyFont="1" applyFill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182" fontId="2" fillId="0" borderId="4" xfId="1" applyNumberFormat="1" applyFont="1" applyFill="1" applyBorder="1" applyAlignment="1" applyProtection="1">
      <alignment horizontal="center"/>
    </xf>
    <xf numFmtId="0" fontId="14" fillId="3" borderId="4" xfId="61" applyFont="1" applyFill="1" applyBorder="1" applyAlignment="1">
      <alignment horizontal="center" vertical="center" wrapText="1"/>
    </xf>
    <xf numFmtId="0" fontId="0" fillId="5" borderId="4" xfId="0" applyFill="1" applyBorder="1"/>
    <xf numFmtId="0" fontId="5" fillId="3" borderId="4" xfId="61" applyFont="1" applyFill="1" applyBorder="1" applyAlignment="1">
      <alignment horizontal="center" vertical="center" wrapText="1"/>
    </xf>
    <xf numFmtId="0" fontId="3" fillId="3" borderId="4" xfId="61" applyFont="1" applyFill="1" applyBorder="1" applyAlignment="1">
      <alignment horizontal="center" vertical="center"/>
    </xf>
    <xf numFmtId="0" fontId="3" fillId="3" borderId="4" xfId="61" applyFont="1" applyFill="1" applyBorder="1" applyAlignment="1">
      <alignment horizontal="center" vertical="center" wrapText="1"/>
    </xf>
    <xf numFmtId="0" fontId="3" fillId="4" borderId="4" xfId="61" applyFont="1" applyFill="1" applyBorder="1" applyAlignment="1">
      <alignment horizontal="center" vertical="center"/>
    </xf>
    <xf numFmtId="0" fontId="16" fillId="0" borderId="4" xfId="61" applyBorder="1"/>
    <xf numFmtId="0" fontId="20" fillId="4" borderId="4" xfId="61" applyFont="1" applyFill="1" applyBorder="1" applyAlignment="1">
      <alignment horizontal="center" vertical="center" wrapText="1"/>
    </xf>
    <xf numFmtId="0" fontId="7" fillId="4" borderId="4" xfId="61" applyFont="1" applyFill="1" applyBorder="1" applyAlignment="1">
      <alignment horizontal="center" vertical="center"/>
    </xf>
    <xf numFmtId="181" fontId="3" fillId="4" borderId="4" xfId="61" applyNumberFormat="1" applyFont="1" applyFill="1" applyBorder="1" applyAlignment="1">
      <alignment horizontal="center" vertical="center"/>
    </xf>
    <xf numFmtId="182" fontId="3" fillId="4" borderId="4" xfId="61" applyNumberFormat="1" applyFont="1" applyFill="1" applyBorder="1" applyAlignment="1">
      <alignment horizontal="center" vertical="center"/>
    </xf>
    <xf numFmtId="0" fontId="16" fillId="0" borderId="0" xfId="61"/>
    <xf numFmtId="0" fontId="7" fillId="4" borderId="4" xfId="61" applyFont="1" applyFill="1" applyBorder="1" applyAlignment="1">
      <alignment horizontal="center" vertical="center" wrapText="1"/>
    </xf>
    <xf numFmtId="0" fontId="3" fillId="0" borderId="4" xfId="6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182" fontId="2" fillId="0" borderId="0" xfId="1" applyNumberFormat="1" applyFont="1" applyFill="1" applyBorder="1" applyAlignment="1" applyProtection="1">
      <alignment horizontal="center"/>
    </xf>
    <xf numFmtId="0" fontId="7" fillId="6" borderId="4" xfId="61" applyFont="1" applyFill="1" applyBorder="1" applyAlignment="1">
      <alignment horizontal="center" vertical="center"/>
    </xf>
    <xf numFmtId="0" fontId="3" fillId="0" borderId="1" xfId="61" applyFont="1" applyBorder="1" applyAlignment="1">
      <alignment horizontal="center" vertical="center"/>
    </xf>
    <xf numFmtId="0" fontId="3" fillId="0" borderId="2" xfId="61" applyFont="1" applyBorder="1" applyAlignment="1">
      <alignment horizontal="center" vertical="center"/>
    </xf>
    <xf numFmtId="0" fontId="3" fillId="0" borderId="3" xfId="61" applyFont="1" applyBorder="1" applyAlignment="1">
      <alignment horizontal="center" vertical="center"/>
    </xf>
    <xf numFmtId="182" fontId="3" fillId="3" borderId="4" xfId="61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0" fillId="0" borderId="6" xfId="0" applyBorder="1"/>
    <xf numFmtId="0" fontId="21" fillId="0" borderId="4" xfId="0" applyFont="1" applyBorder="1" applyAlignment="1">
      <alignment horizontal="center"/>
    </xf>
    <xf numFmtId="0" fontId="22" fillId="4" borderId="4" xfId="0" applyFont="1" applyFill="1" applyBorder="1" applyAlignment="1">
      <alignment horizontal="center" vertical="center"/>
    </xf>
    <xf numFmtId="0" fontId="1" fillId="5" borderId="0" xfId="0" applyFont="1" applyFill="1"/>
    <xf numFmtId="0" fontId="3" fillId="6" borderId="4" xfId="62" applyFont="1" applyFill="1" applyBorder="1" applyAlignment="1">
      <alignment horizontal="center" vertical="center"/>
    </xf>
    <xf numFmtId="0" fontId="7" fillId="6" borderId="4" xfId="62" applyFont="1" applyFill="1" applyBorder="1" applyAlignment="1">
      <alignment horizontal="center" vertical="center" wrapText="1"/>
    </xf>
    <xf numFmtId="0" fontId="7" fillId="6" borderId="4" xfId="62" applyFont="1" applyFill="1" applyBorder="1" applyAlignment="1">
      <alignment horizontal="center" vertical="center"/>
    </xf>
    <xf numFmtId="0" fontId="0" fillId="5" borderId="6" xfId="0" applyFill="1" applyBorder="1"/>
    <xf numFmtId="0" fontId="23" fillId="3" borderId="4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 wrapText="1"/>
    </xf>
    <xf numFmtId="0" fontId="25" fillId="0" borderId="4" xfId="0" applyFont="1" applyBorder="1"/>
    <xf numFmtId="177" fontId="25" fillId="0" borderId="4" xfId="2" applyFont="1" applyBorder="1" applyAlignment="1"/>
    <xf numFmtId="0" fontId="3" fillId="4" borderId="4" xfId="0" applyFont="1" applyFill="1" applyBorder="1" applyAlignment="1">
      <alignment horizontal="right"/>
    </xf>
    <xf numFmtId="0" fontId="13" fillId="7" borderId="1" xfId="0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3" fillId="6" borderId="4" xfId="58" applyFont="1" applyFill="1" applyBorder="1" applyAlignment="1">
      <alignment horizontal="center" vertical="center"/>
    </xf>
    <xf numFmtId="0" fontId="16" fillId="5" borderId="4" xfId="58" applyFill="1" applyBorder="1"/>
    <xf numFmtId="0" fontId="16" fillId="5" borderId="4" xfId="58" applyFill="1" applyBorder="1" applyAlignment="1">
      <alignment horizontal="center"/>
    </xf>
    <xf numFmtId="181" fontId="3" fillId="6" borderId="4" xfId="58" applyNumberFormat="1" applyFont="1" applyFill="1" applyBorder="1" applyAlignment="1">
      <alignment horizontal="center" vertical="center"/>
    </xf>
    <xf numFmtId="182" fontId="3" fillId="6" borderId="4" xfId="58" applyNumberFormat="1" applyFont="1" applyFill="1" applyBorder="1" applyAlignment="1">
      <alignment horizontal="center" vertical="center"/>
    </xf>
    <xf numFmtId="0" fontId="26" fillId="0" borderId="0" xfId="0" applyFont="1"/>
    <xf numFmtId="0" fontId="3" fillId="8" borderId="4" xfId="0" applyFont="1" applyFill="1" applyBorder="1" applyAlignment="1">
      <alignment horizontal="center" vertical="center"/>
    </xf>
    <xf numFmtId="0" fontId="27" fillId="8" borderId="4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/>
    </xf>
    <xf numFmtId="181" fontId="3" fillId="4" borderId="7" xfId="0" applyNumberFormat="1" applyFont="1" applyFill="1" applyBorder="1" applyAlignment="1">
      <alignment horizontal="center" vertical="center"/>
    </xf>
    <xf numFmtId="182" fontId="3" fillId="4" borderId="7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top"/>
    </xf>
    <xf numFmtId="0" fontId="0" fillId="0" borderId="4" xfId="0" applyBorder="1" applyAlignment="1">
      <alignment vertical="top"/>
    </xf>
    <xf numFmtId="0" fontId="7" fillId="4" borderId="4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center" vertical="top"/>
    </xf>
    <xf numFmtId="181" fontId="3" fillId="4" borderId="4" xfId="0" applyNumberFormat="1" applyFont="1" applyFill="1" applyBorder="1" applyAlignment="1">
      <alignment horizontal="center" vertical="top"/>
    </xf>
    <xf numFmtId="0" fontId="11" fillId="0" borderId="4" xfId="0" applyFont="1" applyBorder="1"/>
    <xf numFmtId="0" fontId="1" fillId="0" borderId="8" xfId="0" applyFont="1" applyBorder="1"/>
    <xf numFmtId="177" fontId="25" fillId="0" borderId="4" xfId="0" applyNumberFormat="1" applyFont="1" applyBorder="1"/>
    <xf numFmtId="177" fontId="28" fillId="0" borderId="4" xfId="0" applyNumberFormat="1" applyFont="1" applyBorder="1"/>
    <xf numFmtId="177" fontId="0" fillId="0" borderId="4" xfId="2" applyFont="1" applyBorder="1" applyAlignment="1"/>
    <xf numFmtId="177" fontId="0" fillId="0" borderId="4" xfId="0" applyNumberFormat="1" applyBorder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7" fillId="4" borderId="4" xfId="6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7" fillId="0" borderId="4" xfId="60" applyFont="1" applyBorder="1" applyAlignment="1">
      <alignment horizontal="center" vertical="center"/>
    </xf>
    <xf numFmtId="0" fontId="11" fillId="0" borderId="4" xfId="0" applyFont="1" applyBorder="1" applyAlignment="1">
      <alignment wrapText="1"/>
    </xf>
    <xf numFmtId="0" fontId="0" fillId="9" borderId="0" xfId="0" applyFill="1"/>
    <xf numFmtId="0" fontId="7" fillId="9" borderId="4" xfId="0" applyFont="1" applyFill="1" applyBorder="1" applyAlignment="1">
      <alignment horizontal="center" vertical="center" wrapText="1"/>
    </xf>
    <xf numFmtId="0" fontId="7" fillId="9" borderId="4" xfId="60" applyFont="1" applyFill="1" applyBorder="1" applyAlignment="1">
      <alignment horizontal="center" vertical="center"/>
    </xf>
    <xf numFmtId="181" fontId="3" fillId="8" borderId="4" xfId="0" applyNumberFormat="1" applyFont="1" applyFill="1" applyBorder="1" applyAlignment="1">
      <alignment horizontal="center" vertical="center"/>
    </xf>
    <xf numFmtId="182" fontId="3" fillId="8" borderId="4" xfId="0" applyNumberFormat="1" applyFont="1" applyFill="1" applyBorder="1" applyAlignment="1">
      <alignment horizontal="center" vertical="center"/>
    </xf>
    <xf numFmtId="0" fontId="0" fillId="9" borderId="4" xfId="0" applyFill="1" applyBorder="1"/>
    <xf numFmtId="0" fontId="7" fillId="8" borderId="4" xfId="0" applyFont="1" applyFill="1" applyBorder="1" applyAlignment="1">
      <alignment horizontal="center" vertical="center" wrapText="1"/>
    </xf>
    <xf numFmtId="0" fontId="7" fillId="8" borderId="4" xfId="6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right" vertical="center"/>
    </xf>
    <xf numFmtId="0" fontId="13" fillId="3" borderId="2" xfId="0" applyFont="1" applyFill="1" applyBorder="1" applyAlignment="1">
      <alignment horizontal="right" vertical="center"/>
    </xf>
    <xf numFmtId="0" fontId="13" fillId="3" borderId="3" xfId="0" applyFont="1" applyFill="1" applyBorder="1" applyAlignment="1">
      <alignment horizontal="right" vertical="center"/>
    </xf>
    <xf numFmtId="0" fontId="19" fillId="4" borderId="4" xfId="59" applyFont="1" applyFill="1" applyBorder="1" applyAlignment="1">
      <alignment horizontal="center" vertical="center"/>
    </xf>
    <xf numFmtId="0" fontId="7" fillId="4" borderId="4" xfId="59" applyFont="1" applyFill="1" applyBorder="1" applyAlignment="1">
      <alignment horizontal="center" vertical="center"/>
    </xf>
    <xf numFmtId="0" fontId="19" fillId="0" borderId="4" xfId="59" applyFont="1" applyBorder="1" applyAlignment="1">
      <alignment horizontal="center" vertical="center"/>
    </xf>
    <xf numFmtId="0" fontId="29" fillId="5" borderId="4" xfId="0" applyFont="1" applyFill="1" applyBorder="1"/>
    <xf numFmtId="177" fontId="0" fillId="0" borderId="0" xfId="0" applyNumberFormat="1"/>
    <xf numFmtId="0" fontId="3" fillId="6" borderId="4" xfId="0" applyFont="1" applyFill="1" applyBorder="1" applyAlignment="1">
      <alignment horizontal="center" vertical="center"/>
    </xf>
    <xf numFmtId="0" fontId="27" fillId="6" borderId="4" xfId="0" applyFont="1" applyFill="1" applyBorder="1" applyAlignment="1">
      <alignment horizontal="center" vertical="center"/>
    </xf>
    <xf numFmtId="0" fontId="30" fillId="0" borderId="4" xfId="0" applyFont="1" applyBorder="1" applyAlignment="1">
      <alignment horizontal="center" wrapText="1"/>
    </xf>
    <xf numFmtId="0" fontId="30" fillId="0" borderId="4" xfId="60" applyFont="1" applyBorder="1" applyAlignment="1">
      <alignment horizontal="center" wrapText="1"/>
    </xf>
    <xf numFmtId="0" fontId="2" fillId="0" borderId="9" xfId="0" applyFont="1" applyBorder="1" applyAlignment="1">
      <alignment horizontal="right" vertical="center"/>
    </xf>
    <xf numFmtId="183" fontId="31" fillId="0" borderId="10" xfId="63" applyNumberFormat="1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7" fillId="4" borderId="4" xfId="58" applyFont="1" applyFill="1" applyBorder="1" applyAlignment="1">
      <alignment horizontal="center" vertical="center"/>
    </xf>
    <xf numFmtId="0" fontId="19" fillId="4" borderId="4" xfId="58" applyFont="1" applyFill="1" applyBorder="1" applyAlignment="1">
      <alignment horizontal="center" vertical="center"/>
    </xf>
    <xf numFmtId="0" fontId="7" fillId="0" borderId="4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4" xfId="58" applyFont="1" applyBorder="1" applyAlignment="1">
      <alignment horizontal="center" vertical="center"/>
    </xf>
    <xf numFmtId="0" fontId="19" fillId="0" borderId="4" xfId="0" applyFont="1" applyBorder="1" applyAlignment="1">
      <alignment vertical="top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58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6" fillId="0" borderId="4" xfId="58" applyBorder="1" applyAlignment="1">
      <alignment horizontal="center"/>
    </xf>
    <xf numFmtId="0" fontId="3" fillId="4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177" fontId="3" fillId="3" borderId="4" xfId="2" applyFont="1" applyFill="1" applyBorder="1" applyAlignment="1">
      <alignment vertical="center"/>
    </xf>
    <xf numFmtId="0" fontId="22" fillId="4" borderId="4" xfId="58" applyFont="1" applyFill="1" applyBorder="1" applyAlignment="1">
      <alignment horizontal="center" vertical="center"/>
    </xf>
    <xf numFmtId="0" fontId="22" fillId="0" borderId="4" xfId="58" applyFont="1" applyBorder="1" applyAlignment="1">
      <alignment horizontal="center" vertical="center"/>
    </xf>
    <xf numFmtId="0" fontId="7" fillId="5" borderId="4" xfId="58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wrapText="1"/>
    </xf>
    <xf numFmtId="0" fontId="22" fillId="4" borderId="6" xfId="58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0" fontId="7" fillId="0" borderId="4" xfId="58" applyFont="1" applyBorder="1" applyAlignment="1">
      <alignment horizontal="center" vertical="top" wrapText="1"/>
    </xf>
    <xf numFmtId="0" fontId="21" fillId="0" borderId="4" xfId="58" applyFont="1" applyBorder="1" applyAlignment="1">
      <alignment horizontal="center"/>
    </xf>
    <xf numFmtId="182" fontId="0" fillId="0" borderId="0" xfId="0" applyNumberFormat="1"/>
    <xf numFmtId="0" fontId="3" fillId="3" borderId="4" xfId="0" applyFont="1" applyFill="1" applyBorder="1" applyAlignment="1">
      <alignment vertical="center"/>
    </xf>
    <xf numFmtId="2" fontId="27" fillId="3" borderId="4" xfId="0" applyNumberFormat="1" applyFont="1" applyFill="1" applyBorder="1" applyAlignment="1">
      <alignment vertical="center"/>
    </xf>
    <xf numFmtId="0" fontId="32" fillId="0" borderId="0" xfId="0" applyFont="1" applyAlignment="1"/>
    <xf numFmtId="0" fontId="2" fillId="10" borderId="4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3" fillId="0" borderId="12" xfId="0" applyFont="1" applyBorder="1"/>
    <xf numFmtId="0" fontId="2" fillId="0" borderId="12" xfId="0" applyFont="1" applyBorder="1" applyAlignment="1">
      <alignment horizontal="center"/>
    </xf>
    <xf numFmtId="0" fontId="33" fillId="0" borderId="13" xfId="0" applyFont="1" applyBorder="1"/>
    <xf numFmtId="0" fontId="34" fillId="0" borderId="11" xfId="0" applyFont="1" applyBorder="1" applyAlignment="1">
      <alignment horizontal="center"/>
    </xf>
    <xf numFmtId="0" fontId="2" fillId="11" borderId="11" xfId="0" applyFont="1" applyFill="1" applyBorder="1" applyAlignment="1">
      <alignment horizontal="center"/>
    </xf>
    <xf numFmtId="0" fontId="35" fillId="0" borderId="10" xfId="0" applyFont="1" applyBorder="1" applyAlignment="1">
      <alignment horizontal="center"/>
    </xf>
    <xf numFmtId="0" fontId="35" fillId="0" borderId="11" xfId="0" applyFont="1" applyBorder="1" applyAlignment="1">
      <alignment horizontal="left"/>
    </xf>
    <xf numFmtId="0" fontId="35" fillId="0" borderId="14" xfId="0" applyFont="1" applyBorder="1" applyAlignment="1">
      <alignment horizontal="center"/>
    </xf>
    <xf numFmtId="0" fontId="35" fillId="0" borderId="11" xfId="0" applyFont="1" applyBorder="1" applyAlignment="1">
      <alignment horizontal="center"/>
    </xf>
    <xf numFmtId="0" fontId="31" fillId="0" borderId="15" xfId="0" applyFont="1" applyBorder="1" applyAlignment="1">
      <alignment horizontal="center"/>
    </xf>
    <xf numFmtId="0" fontId="33" fillId="0" borderId="16" xfId="0" applyFont="1" applyBorder="1"/>
    <xf numFmtId="0" fontId="35" fillId="0" borderId="17" xfId="0" applyFont="1" applyBorder="1" applyAlignment="1">
      <alignment horizontal="center" vertical="center"/>
    </xf>
    <xf numFmtId="0" fontId="33" fillId="0" borderId="18" xfId="0" applyFont="1" applyBorder="1"/>
    <xf numFmtId="0" fontId="36" fillId="0" borderId="11" xfId="0" applyFont="1" applyBorder="1" applyAlignment="1">
      <alignment horizontal="center"/>
    </xf>
    <xf numFmtId="0" fontId="37" fillId="0" borderId="12" xfId="0" applyFont="1" applyBorder="1"/>
    <xf numFmtId="0" fontId="35" fillId="0" borderId="10" xfId="0" applyFont="1" applyBorder="1" applyAlignment="1">
      <alignment horizontal="center" vertical="center"/>
    </xf>
    <xf numFmtId="0" fontId="35" fillId="0" borderId="11" xfId="0" applyFont="1" applyBorder="1" applyAlignment="1">
      <alignment horizontal="left" vertical="center"/>
    </xf>
    <xf numFmtId="0" fontId="35" fillId="0" borderId="11" xfId="0" applyFont="1" applyBorder="1"/>
    <xf numFmtId="0" fontId="2" fillId="12" borderId="10" xfId="0" applyFont="1" applyFill="1" applyBorder="1" applyAlignment="1">
      <alignment horizontal="center"/>
    </xf>
    <xf numFmtId="0" fontId="2" fillId="11" borderId="10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5" fillId="0" borderId="10" xfId="0" applyFont="1" applyBorder="1"/>
    <xf numFmtId="10" fontId="35" fillId="0" borderId="10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10" fontId="2" fillId="11" borderId="10" xfId="0" applyNumberFormat="1" applyFont="1" applyFill="1" applyBorder="1" applyAlignment="1">
      <alignment horizontal="center"/>
    </xf>
    <xf numFmtId="0" fontId="38" fillId="13" borderId="19" xfId="0" applyFont="1" applyFill="1" applyBorder="1" applyAlignment="1">
      <alignment horizontal="center" vertical="center" wrapText="1"/>
    </xf>
    <xf numFmtId="0" fontId="33" fillId="0" borderId="20" xfId="0" applyFont="1" applyBorder="1"/>
    <xf numFmtId="0" fontId="2" fillId="13" borderId="11" xfId="0" applyFont="1" applyFill="1" applyBorder="1" applyAlignment="1">
      <alignment horizontal="center"/>
    </xf>
    <xf numFmtId="0" fontId="33" fillId="0" borderId="14" xfId="0" applyFont="1" applyBorder="1"/>
    <xf numFmtId="0" fontId="33" fillId="0" borderId="0" xfId="0" applyFont="1"/>
    <xf numFmtId="0" fontId="33" fillId="0" borderId="21" xfId="0" applyFont="1" applyBorder="1"/>
    <xf numFmtId="0" fontId="33" fillId="0" borderId="22" xfId="0" applyFont="1" applyBorder="1"/>
    <xf numFmtId="10" fontId="35" fillId="10" borderId="10" xfId="0" applyNumberFormat="1" applyFont="1" applyFill="1" applyBorder="1" applyAlignment="1">
      <alignment horizontal="center"/>
    </xf>
    <xf numFmtId="0" fontId="35" fillId="14" borderId="11" xfId="0" applyFont="1" applyFill="1" applyBorder="1"/>
    <xf numFmtId="176" fontId="34" fillId="0" borderId="10" xfId="1" applyFont="1" applyBorder="1" applyAlignment="1">
      <alignment horizontal="center"/>
    </xf>
    <xf numFmtId="0" fontId="38" fillId="0" borderId="10" xfId="0" applyFont="1" applyBorder="1" applyAlignment="1">
      <alignment horizontal="center"/>
    </xf>
    <xf numFmtId="0" fontId="31" fillId="0" borderId="11" xfId="0" applyFont="1" applyBorder="1"/>
    <xf numFmtId="0" fontId="31" fillId="0" borderId="10" xfId="0" applyFont="1" applyBorder="1" applyAlignment="1">
      <alignment horizontal="center"/>
    </xf>
    <xf numFmtId="0" fontId="39" fillId="0" borderId="0" xfId="0" applyFont="1" applyAlignment="1"/>
    <xf numFmtId="0" fontId="19" fillId="15" borderId="0" xfId="0" applyFont="1" applyFill="1" applyAlignment="1"/>
    <xf numFmtId="0" fontId="9" fillId="16" borderId="0" xfId="0" applyFont="1" applyFill="1" applyBorder="1" applyAlignment="1">
      <alignment horizontal="center" vertical="center" textRotation="255"/>
    </xf>
    <xf numFmtId="0" fontId="2" fillId="0" borderId="13" xfId="0" applyFont="1" applyBorder="1" applyAlignment="1">
      <alignment horizontal="center"/>
    </xf>
    <xf numFmtId="0" fontId="40" fillId="15" borderId="0" xfId="0" applyFont="1" applyFill="1" applyBorder="1" applyAlignment="1">
      <alignment vertical="center"/>
    </xf>
    <xf numFmtId="184" fontId="35" fillId="0" borderId="10" xfId="0" applyNumberFormat="1" applyFont="1" applyBorder="1" applyAlignment="1">
      <alignment horizontal="center"/>
    </xf>
    <xf numFmtId="0" fontId="41" fillId="17" borderId="23" xfId="0" applyFont="1" applyFill="1" applyBorder="1" applyAlignment="1">
      <alignment vertical="center"/>
    </xf>
    <xf numFmtId="0" fontId="41" fillId="17" borderId="24" xfId="0" applyFont="1" applyFill="1" applyBorder="1" applyAlignment="1">
      <alignment vertical="center"/>
    </xf>
    <xf numFmtId="0" fontId="36" fillId="0" borderId="10" xfId="0" applyFont="1" applyBorder="1" applyAlignment="1">
      <alignment horizontal="center"/>
    </xf>
    <xf numFmtId="4" fontId="42" fillId="17" borderId="25" xfId="0" applyNumberFormat="1" applyFont="1" applyFill="1" applyBorder="1" applyAlignment="1">
      <alignment vertical="center"/>
    </xf>
    <xf numFmtId="4" fontId="42" fillId="17" borderId="26" xfId="0" applyNumberFormat="1" applyFont="1" applyFill="1" applyBorder="1" applyAlignment="1">
      <alignment vertical="center"/>
    </xf>
    <xf numFmtId="0" fontId="34" fillId="5" borderId="10" xfId="0" applyFont="1" applyFill="1" applyBorder="1" applyAlignment="1">
      <alignment horizontal="center"/>
    </xf>
    <xf numFmtId="0" fontId="42" fillId="18" borderId="27" xfId="0" applyFont="1" applyFill="1" applyBorder="1" applyAlignment="1">
      <alignment horizontal="left" vertical="center"/>
    </xf>
    <xf numFmtId="4" fontId="42" fillId="18" borderId="27" xfId="0" applyNumberFormat="1" applyFont="1" applyFill="1" applyBorder="1" applyAlignment="1">
      <alignment horizontal="center" vertical="center"/>
    </xf>
    <xf numFmtId="0" fontId="9" fillId="15" borderId="0" xfId="0" applyFont="1" applyFill="1" applyBorder="1" applyAlignment="1">
      <alignment vertical="center"/>
    </xf>
    <xf numFmtId="0" fontId="33" fillId="0" borderId="28" xfId="0" applyFont="1" applyBorder="1"/>
    <xf numFmtId="4" fontId="42" fillId="17" borderId="29" xfId="0" applyNumberFormat="1" applyFont="1" applyFill="1" applyBorder="1" applyAlignment="1">
      <alignment vertical="center"/>
    </xf>
    <xf numFmtId="4" fontId="42" fillId="17" borderId="30" xfId="0" applyNumberFormat="1" applyFont="1" applyFill="1" applyBorder="1" applyAlignment="1">
      <alignment vertical="center"/>
    </xf>
    <xf numFmtId="0" fontId="41" fillId="19" borderId="23" xfId="0" applyFont="1" applyFill="1" applyBorder="1" applyAlignment="1">
      <alignment horizontal="left" vertical="center"/>
    </xf>
    <xf numFmtId="10" fontId="41" fillId="19" borderId="24" xfId="3" applyNumberFormat="1" applyFont="1" applyFill="1" applyBorder="1" applyAlignment="1" applyProtection="1">
      <alignment horizontal="center" vertical="center"/>
    </xf>
    <xf numFmtId="0" fontId="37" fillId="0" borderId="13" xfId="0" applyFont="1" applyBorder="1"/>
    <xf numFmtId="0" fontId="22" fillId="15" borderId="25" xfId="0" applyFont="1" applyFill="1" applyBorder="1" applyAlignment="1">
      <alignment horizontal="left" vertical="center"/>
    </xf>
    <xf numFmtId="2" fontId="22" fillId="15" borderId="26" xfId="0" applyNumberFormat="1" applyFont="1" applyFill="1" applyBorder="1" applyAlignment="1">
      <alignment horizontal="center" vertical="center"/>
    </xf>
    <xf numFmtId="0" fontId="43" fillId="15" borderId="25" xfId="0" applyFont="1" applyFill="1" applyBorder="1" applyAlignment="1">
      <alignment horizontal="left" vertical="center"/>
    </xf>
    <xf numFmtId="4" fontId="43" fillId="15" borderId="26" xfId="0" applyNumberFormat="1" applyFont="1" applyFill="1" applyBorder="1" applyAlignment="1">
      <alignment horizontal="center" vertical="center"/>
    </xf>
    <xf numFmtId="183" fontId="36" fillId="5" borderId="10" xfId="0" applyNumberFormat="1" applyFont="1" applyFill="1" applyBorder="1" applyAlignment="1">
      <alignment horizontal="center"/>
    </xf>
    <xf numFmtId="4" fontId="22" fillId="15" borderId="26" xfId="0" applyNumberFormat="1" applyFont="1" applyFill="1" applyBorder="1" applyAlignment="1">
      <alignment horizontal="center" vertical="center"/>
    </xf>
    <xf numFmtId="0" fontId="35" fillId="0" borderId="10" xfId="0" applyFont="1" applyBorder="1" applyAlignment="1">
      <alignment horizontal="center" vertical="center" wrapText="1"/>
    </xf>
    <xf numFmtId="0" fontId="9" fillId="15" borderId="25" xfId="0" applyFont="1" applyFill="1" applyBorder="1" applyAlignment="1">
      <alignment horizontal="left" vertical="center"/>
    </xf>
    <xf numFmtId="4" fontId="9" fillId="15" borderId="26" xfId="0" applyNumberFormat="1" applyFont="1" applyFill="1" applyBorder="1" applyAlignment="1">
      <alignment horizontal="center" vertical="center"/>
    </xf>
    <xf numFmtId="184" fontId="36" fillId="0" borderId="10" xfId="0" applyNumberFormat="1" applyFont="1" applyBorder="1" applyAlignment="1">
      <alignment horizontal="center"/>
    </xf>
    <xf numFmtId="0" fontId="9" fillId="15" borderId="29" xfId="0" applyFont="1" applyFill="1" applyBorder="1" applyAlignment="1">
      <alignment horizontal="left" vertical="center"/>
    </xf>
    <xf numFmtId="4" fontId="42" fillId="15" borderId="30" xfId="0" applyNumberFormat="1" applyFont="1" applyFill="1" applyBorder="1" applyAlignment="1">
      <alignment horizontal="center" vertical="center"/>
    </xf>
    <xf numFmtId="0" fontId="41" fillId="19" borderId="24" xfId="0" applyFont="1" applyFill="1" applyBorder="1" applyAlignment="1">
      <alignment horizontal="left" vertical="center"/>
    </xf>
    <xf numFmtId="0" fontId="22" fillId="15" borderId="23" xfId="0" applyFont="1" applyFill="1" applyBorder="1" applyAlignment="1">
      <alignment horizontal="left" vertical="center"/>
    </xf>
    <xf numFmtId="10" fontId="22" fillId="15" borderId="24" xfId="3" applyNumberFormat="1" applyFont="1" applyFill="1" applyBorder="1" applyAlignment="1" applyProtection="1">
      <alignment horizontal="center" vertical="center"/>
    </xf>
    <xf numFmtId="0" fontId="42" fillId="15" borderId="25" xfId="0" applyFont="1" applyFill="1" applyBorder="1" applyAlignment="1">
      <alignment horizontal="left" vertical="center"/>
    </xf>
    <xf numFmtId="10" fontId="22" fillId="15" borderId="26" xfId="3" applyNumberFormat="1" applyFont="1" applyFill="1" applyBorder="1" applyAlignment="1" applyProtection="1">
      <alignment horizontal="center" vertical="center"/>
    </xf>
    <xf numFmtId="177" fontId="36" fillId="0" borderId="10" xfId="2" applyFont="1" applyBorder="1" applyAlignment="1">
      <alignment horizontal="right"/>
    </xf>
    <xf numFmtId="185" fontId="31" fillId="0" borderId="10" xfId="0" applyNumberFormat="1" applyFont="1" applyBorder="1" applyAlignment="1">
      <alignment horizontal="right"/>
    </xf>
    <xf numFmtId="185" fontId="34" fillId="0" borderId="10" xfId="0" applyNumberFormat="1" applyFont="1" applyBorder="1" applyAlignment="1">
      <alignment horizontal="right"/>
    </xf>
    <xf numFmtId="185" fontId="35" fillId="0" borderId="10" xfId="0" applyNumberFormat="1" applyFont="1" applyBorder="1" applyAlignment="1">
      <alignment horizontal="right"/>
    </xf>
    <xf numFmtId="186" fontId="2" fillId="11" borderId="10" xfId="0" applyNumberFormat="1" applyFont="1" applyFill="1" applyBorder="1"/>
    <xf numFmtId="4" fontId="9" fillId="18" borderId="0" xfId="0" applyNumberFormat="1" applyFont="1" applyFill="1" applyBorder="1" applyAlignment="1">
      <alignment vertical="center"/>
    </xf>
    <xf numFmtId="0" fontId="9" fillId="16" borderId="8" xfId="0" applyFont="1" applyFill="1" applyBorder="1" applyAlignment="1">
      <alignment vertical="center"/>
    </xf>
    <xf numFmtId="4" fontId="9" fillId="16" borderId="8" xfId="0" applyNumberFormat="1" applyFont="1" applyFill="1" applyBorder="1" applyAlignment="1">
      <alignment vertical="center"/>
    </xf>
    <xf numFmtId="185" fontId="35" fillId="0" borderId="10" xfId="0" applyNumberFormat="1" applyFont="1" applyBorder="1"/>
    <xf numFmtId="0" fontId="9" fillId="16" borderId="0" xfId="0" applyFont="1" applyFill="1" applyBorder="1" applyAlignment="1">
      <alignment vertical="center"/>
    </xf>
    <xf numFmtId="186" fontId="2" fillId="13" borderId="10" xfId="0" applyNumberFormat="1" applyFont="1" applyFill="1" applyBorder="1" applyAlignment="1">
      <alignment horizontal="right"/>
    </xf>
    <xf numFmtId="187" fontId="9" fillId="16" borderId="0" xfId="2" applyNumberFormat="1" applyFont="1" applyFill="1" applyBorder="1" applyAlignment="1" applyProtection="1">
      <alignment vertical="center"/>
    </xf>
    <xf numFmtId="187" fontId="9" fillId="16" borderId="0" xfId="0" applyNumberFormat="1" applyFont="1" applyFill="1" applyBorder="1" applyAlignment="1">
      <alignment vertical="center"/>
    </xf>
    <xf numFmtId="0" fontId="42" fillId="18" borderId="31" xfId="0" applyFont="1" applyFill="1" applyBorder="1" applyAlignment="1">
      <alignment horizontal="left" vertical="center"/>
    </xf>
    <xf numFmtId="4" fontId="42" fillId="18" borderId="32" xfId="0" applyNumberFormat="1" applyFont="1" applyFill="1" applyBorder="1" applyAlignment="1">
      <alignment horizontal="center" vertical="center"/>
    </xf>
    <xf numFmtId="0" fontId="42" fillId="15" borderId="0" xfId="0" applyFont="1" applyFill="1" applyBorder="1" applyAlignment="1">
      <alignment vertical="center"/>
    </xf>
    <xf numFmtId="0" fontId="41" fillId="17" borderId="23" xfId="0" applyFont="1" applyFill="1" applyBorder="1" applyAlignment="1">
      <alignment horizontal="left" vertical="center"/>
    </xf>
    <xf numFmtId="0" fontId="41" fillId="17" borderId="24" xfId="0" applyFont="1" applyFill="1" applyBorder="1" applyAlignment="1">
      <alignment horizontal="left" vertical="center"/>
    </xf>
    <xf numFmtId="0" fontId="9" fillId="20" borderId="0" xfId="0" applyFont="1" applyFill="1" applyBorder="1" applyAlignment="1">
      <alignment vertical="center"/>
    </xf>
    <xf numFmtId="0" fontId="42" fillId="18" borderId="25" xfId="0" applyFont="1" applyFill="1" applyBorder="1" applyAlignment="1">
      <alignment vertical="center"/>
    </xf>
    <xf numFmtId="4" fontId="42" fillId="18" borderId="33" xfId="49" applyNumberFormat="1" applyFont="1" applyFill="1" applyBorder="1" applyAlignment="1" applyProtection="1">
      <alignment vertical="center"/>
    </xf>
    <xf numFmtId="4" fontId="42" fillId="18" borderId="29" xfId="49" applyNumberFormat="1" applyFont="1" applyFill="1" applyBorder="1" applyAlignment="1" applyProtection="1">
      <alignment vertical="center"/>
    </xf>
    <xf numFmtId="4" fontId="42" fillId="18" borderId="30" xfId="49" applyNumberFormat="1" applyFont="1" applyFill="1" applyBorder="1" applyAlignment="1" applyProtection="1">
      <alignment vertical="center"/>
    </xf>
    <xf numFmtId="0" fontId="41" fillId="15" borderId="0" xfId="0" applyFont="1" applyFill="1" applyBorder="1" applyAlignment="1">
      <alignment vertical="center"/>
    </xf>
    <xf numFmtId="0" fontId="41" fillId="17" borderId="27" xfId="0" applyFont="1" applyFill="1" applyBorder="1" applyAlignment="1">
      <alignment horizontal="center" vertical="center"/>
    </xf>
    <xf numFmtId="0" fontId="41" fillId="17" borderId="34" xfId="0" applyFont="1" applyFill="1" applyBorder="1" applyAlignment="1">
      <alignment horizontal="center" vertical="center"/>
    </xf>
    <xf numFmtId="187" fontId="9" fillId="0" borderId="4" xfId="49" applyNumberFormat="1" applyFont="1" applyFill="1" applyBorder="1" applyAlignment="1" applyProtection="1">
      <alignment vertical="center"/>
    </xf>
    <xf numFmtId="3" fontId="9" fillId="0" borderId="4" xfId="0" applyNumberFormat="1" applyFont="1" applyBorder="1" applyAlignment="1">
      <alignment horizontal="center" vertical="center"/>
    </xf>
    <xf numFmtId="187" fontId="9" fillId="0" borderId="4" xfId="49" applyNumberFormat="1" applyFont="1" applyFill="1" applyBorder="1" applyAlignment="1" applyProtection="1">
      <alignment horizontal="justify" vertical="center"/>
    </xf>
    <xf numFmtId="4" fontId="9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185" fontId="35" fillId="10" borderId="10" xfId="0" applyNumberFormat="1" applyFont="1" applyFill="1" applyBorder="1" applyAlignment="1">
      <alignment horizontal="right"/>
    </xf>
    <xf numFmtId="0" fontId="9" fillId="15" borderId="5" xfId="0" applyFont="1" applyFill="1" applyBorder="1" applyAlignment="1">
      <alignment vertical="center"/>
    </xf>
    <xf numFmtId="4" fontId="9" fillId="0" borderId="5" xfId="0" applyNumberFormat="1" applyFont="1" applyBorder="1" applyAlignment="1">
      <alignment horizontal="center" vertical="center"/>
    </xf>
    <xf numFmtId="2" fontId="2" fillId="11" borderId="10" xfId="0" applyNumberFormat="1" applyFont="1" applyFill="1" applyBorder="1"/>
    <xf numFmtId="0" fontId="41" fillId="18" borderId="4" xfId="0" applyFont="1" applyFill="1" applyBorder="1" applyAlignment="1">
      <alignment vertical="center"/>
    </xf>
    <xf numFmtId="4" fontId="41" fillId="18" borderId="4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185" fontId="9" fillId="15" borderId="4" xfId="0" applyNumberFormat="1" applyFont="1" applyFill="1" applyBorder="1" applyAlignment="1">
      <alignment vertical="center"/>
    </xf>
    <xf numFmtId="185" fontId="44" fillId="0" borderId="4" xfId="0" applyNumberFormat="1" applyFont="1" applyBorder="1" applyAlignment="1"/>
    <xf numFmtId="0" fontId="9" fillId="15" borderId="0" xfId="0" applyFont="1" applyFill="1" applyBorder="1" applyAlignment="1">
      <alignment horizontal="center" vertical="center"/>
    </xf>
    <xf numFmtId="185" fontId="9" fillId="15" borderId="0" xfId="0" applyNumberFormat="1" applyFont="1" applyFill="1" applyBorder="1" applyAlignment="1">
      <alignment vertical="center"/>
    </xf>
    <xf numFmtId="0" fontId="9" fillId="0" borderId="27" xfId="0" applyFont="1" applyBorder="1" applyAlignment="1">
      <alignment horizontal="justify" vertical="center"/>
    </xf>
    <xf numFmtId="188" fontId="8" fillId="0" borderId="0" xfId="0" applyNumberFormat="1" applyFont="1"/>
    <xf numFmtId="0" fontId="38" fillId="13" borderId="1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top"/>
    </xf>
    <xf numFmtId="0" fontId="35" fillId="0" borderId="11" xfId="0" applyFont="1" applyBorder="1" applyAlignment="1">
      <alignment horizontal="left" wrapText="1"/>
    </xf>
    <xf numFmtId="0" fontId="31" fillId="0" borderId="11" xfId="0" applyFont="1" applyBorder="1" applyAlignment="1">
      <alignment horizontal="left"/>
    </xf>
    <xf numFmtId="10" fontId="31" fillId="0" borderId="10" xfId="0" applyNumberFormat="1" applyFont="1" applyBorder="1" applyAlignment="1">
      <alignment horizontal="center"/>
    </xf>
    <xf numFmtId="0" fontId="38" fillId="11" borderId="11" xfId="0" applyFont="1" applyFill="1" applyBorder="1" applyAlignment="1">
      <alignment horizontal="center"/>
    </xf>
    <xf numFmtId="0" fontId="38" fillId="11" borderId="10" xfId="0" applyFont="1" applyFill="1" applyBorder="1" applyAlignment="1">
      <alignment horizontal="center"/>
    </xf>
    <xf numFmtId="10" fontId="38" fillId="11" borderId="10" xfId="0" applyNumberFormat="1" applyFont="1" applyFill="1" applyBorder="1" applyAlignment="1">
      <alignment horizontal="center"/>
    </xf>
    <xf numFmtId="0" fontId="31" fillId="0" borderId="11" xfId="0" applyFont="1" applyBorder="1" applyAlignment="1">
      <alignment horizontal="center"/>
    </xf>
    <xf numFmtId="0" fontId="2" fillId="14" borderId="10" xfId="0" applyFont="1" applyFill="1" applyBorder="1" applyAlignment="1">
      <alignment horizontal="center"/>
    </xf>
    <xf numFmtId="0" fontId="35" fillId="14" borderId="10" xfId="0" applyFont="1" applyFill="1" applyBorder="1" applyAlignment="1">
      <alignment horizontal="center"/>
    </xf>
    <xf numFmtId="10" fontId="2" fillId="14" borderId="10" xfId="0" applyNumberFormat="1" applyFont="1" applyFill="1" applyBorder="1" applyAlignment="1">
      <alignment horizontal="center"/>
    </xf>
    <xf numFmtId="10" fontId="35" fillId="10" borderId="10" xfId="0" applyNumberFormat="1" applyFont="1" applyFill="1" applyBorder="1"/>
    <xf numFmtId="0" fontId="2" fillId="0" borderId="11" xfId="0" applyFont="1" applyBorder="1" applyAlignment="1">
      <alignment horizontal="left"/>
    </xf>
    <xf numFmtId="189" fontId="35" fillId="10" borderId="10" xfId="0" applyNumberFormat="1" applyFont="1" applyFill="1" applyBorder="1"/>
    <xf numFmtId="9" fontId="35" fillId="0" borderId="10" xfId="0" applyNumberFormat="1" applyFont="1" applyBorder="1"/>
    <xf numFmtId="10" fontId="2" fillId="11" borderId="10" xfId="0" applyNumberFormat="1" applyFont="1" applyFill="1" applyBorder="1"/>
    <xf numFmtId="0" fontId="35" fillId="0" borderId="0" xfId="0" applyFont="1"/>
    <xf numFmtId="0" fontId="45" fillId="0" borderId="14" xfId="0" applyFont="1" applyBorder="1" applyAlignment="1">
      <alignment horizontal="center"/>
    </xf>
    <xf numFmtId="0" fontId="45" fillId="0" borderId="0" xfId="0" applyFont="1" applyAlignment="1">
      <alignment horizontal="left"/>
    </xf>
    <xf numFmtId="10" fontId="45" fillId="0" borderId="0" xfId="0" applyNumberFormat="1" applyFont="1"/>
    <xf numFmtId="0" fontId="46" fillId="0" borderId="14" xfId="0" applyFont="1" applyBorder="1"/>
    <xf numFmtId="4" fontId="9" fillId="15" borderId="0" xfId="0" applyNumberFormat="1" applyFont="1" applyFill="1" applyBorder="1" applyAlignment="1">
      <alignment vertical="center"/>
    </xf>
    <xf numFmtId="190" fontId="8" fillId="0" borderId="0" xfId="0" applyNumberFormat="1" applyFont="1"/>
    <xf numFmtId="191" fontId="9" fillId="15" borderId="0" xfId="3" applyNumberFormat="1" applyFont="1" applyFill="1" applyBorder="1" applyAlignment="1" applyProtection="1">
      <alignment vertical="center"/>
    </xf>
    <xf numFmtId="192" fontId="9" fillId="15" borderId="0" xfId="0" applyNumberFormat="1" applyFont="1" applyFill="1" applyBorder="1" applyAlignment="1">
      <alignment vertical="center"/>
    </xf>
    <xf numFmtId="193" fontId="9" fillId="15" borderId="0" xfId="0" applyNumberFormat="1" applyFont="1" applyFill="1" applyBorder="1" applyAlignment="1">
      <alignment vertical="center"/>
    </xf>
    <xf numFmtId="185" fontId="31" fillId="0" borderId="10" xfId="0" applyNumberFormat="1" applyFont="1" applyBorder="1"/>
    <xf numFmtId="186" fontId="38" fillId="11" borderId="10" xfId="0" applyNumberFormat="1" applyFont="1" applyFill="1" applyBorder="1"/>
    <xf numFmtId="10" fontId="47" fillId="0" borderId="0" xfId="3" applyNumberFormat="1" applyFont="1" applyFill="1" applyBorder="1" applyAlignment="1" applyProtection="1"/>
    <xf numFmtId="185" fontId="35" fillId="10" borderId="10" xfId="0" applyNumberFormat="1" applyFont="1" applyFill="1" applyBorder="1"/>
    <xf numFmtId="185" fontId="36" fillId="10" borderId="10" xfId="0" applyNumberFormat="1" applyFont="1" applyFill="1" applyBorder="1"/>
    <xf numFmtId="185" fontId="36" fillId="0" borderId="10" xfId="0" applyNumberFormat="1" applyFont="1" applyFill="1" applyBorder="1"/>
    <xf numFmtId="185" fontId="35" fillId="0" borderId="10" xfId="0" applyNumberFormat="1" applyFont="1" applyBorder="1" applyAlignment="1">
      <alignment horizontal="center"/>
    </xf>
    <xf numFmtId="2" fontId="45" fillId="0" borderId="28" xfId="0" applyNumberFormat="1" applyFont="1" applyBorder="1"/>
    <xf numFmtId="0" fontId="35" fillId="0" borderId="0" xfId="0" applyFont="1" applyAlignment="1">
      <alignment horizontal="center"/>
    </xf>
    <xf numFmtId="2" fontId="2" fillId="0" borderId="28" xfId="0" applyNumberFormat="1" applyFont="1" applyBorder="1"/>
    <xf numFmtId="2" fontId="35" fillId="0" borderId="10" xfId="0" applyNumberFormat="1" applyFont="1" applyBorder="1"/>
    <xf numFmtId="4" fontId="9" fillId="16" borderId="0" xfId="0" applyNumberFormat="1" applyFont="1" applyFill="1" applyBorder="1" applyAlignment="1">
      <alignment vertical="center"/>
    </xf>
    <xf numFmtId="194" fontId="9" fillId="18" borderId="0" xfId="1" applyNumberFormat="1" applyFont="1" applyFill="1" applyBorder="1" applyAlignment="1" applyProtection="1">
      <alignment vertical="center"/>
    </xf>
    <xf numFmtId="0" fontId="8" fillId="0" borderId="0" xfId="0" applyFont="1"/>
    <xf numFmtId="183" fontId="36" fillId="0" borderId="10" xfId="0" applyNumberFormat="1" applyFont="1" applyBorder="1" applyAlignment="1">
      <alignment horizontal="center"/>
    </xf>
    <xf numFmtId="0" fontId="35" fillId="5" borderId="10" xfId="0" applyFont="1" applyFill="1" applyBorder="1" applyAlignment="1">
      <alignment horizontal="center" vertical="center" wrapText="1"/>
    </xf>
    <xf numFmtId="183" fontId="36" fillId="0" borderId="10" xfId="2" applyNumberFormat="1" applyFont="1" applyBorder="1" applyAlignment="1">
      <alignment horizontal="right"/>
    </xf>
    <xf numFmtId="0" fontId="36" fillId="5" borderId="10" xfId="0" applyFont="1" applyFill="1" applyBorder="1" applyAlignment="1">
      <alignment horizontal="center"/>
    </xf>
    <xf numFmtId="185" fontId="35" fillId="0" borderId="10" xfId="0" applyNumberFormat="1" applyFont="1" applyFill="1" applyBorder="1"/>
    <xf numFmtId="0" fontId="35" fillId="0" borderId="11" xfId="0" applyFont="1" applyBorder="1" applyAlignment="1">
      <alignment horizontal="left" vertical="top" wrapText="1"/>
    </xf>
    <xf numFmtId="0" fontId="35" fillId="0" borderId="12" xfId="0" applyFont="1" applyBorder="1" applyAlignment="1">
      <alignment horizontal="left" vertical="top" wrapText="1"/>
    </xf>
    <xf numFmtId="0" fontId="35" fillId="0" borderId="4" xfId="0" applyFont="1" applyBorder="1" applyAlignment="1">
      <alignment vertical="top" wrapText="1"/>
    </xf>
    <xf numFmtId="0" fontId="36" fillId="0" borderId="12" xfId="0" applyFont="1" applyBorder="1" applyAlignment="1">
      <alignment horizontal="center"/>
    </xf>
    <xf numFmtId="0" fontId="37" fillId="0" borderId="4" xfId="0" applyFont="1" applyBorder="1" applyAlignment="1">
      <alignment horizontal="center" vertical="center"/>
    </xf>
    <xf numFmtId="176" fontId="34" fillId="0" borderId="10" xfId="1" applyFont="1" applyBorder="1" applyAlignment="1"/>
    <xf numFmtId="0" fontId="35" fillId="0" borderId="13" xfId="0" applyFont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center"/>
    </xf>
    <xf numFmtId="185" fontId="34" fillId="10" borderId="10" xfId="0" applyNumberFormat="1" applyFont="1" applyFill="1" applyBorder="1"/>
    <xf numFmtId="0" fontId="45" fillId="11" borderId="11" xfId="0" applyFont="1" applyFill="1" applyBorder="1" applyAlignment="1">
      <alignment horizontal="center"/>
    </xf>
    <xf numFmtId="0" fontId="48" fillId="0" borderId="12" xfId="0" applyFont="1" applyBorder="1"/>
    <xf numFmtId="0" fontId="48" fillId="0" borderId="13" xfId="0" applyFont="1" applyBorder="1"/>
    <xf numFmtId="177" fontId="49" fillId="11" borderId="10" xfId="0" applyNumberFormat="1" applyFont="1" applyFill="1" applyBorder="1"/>
    <xf numFmtId="0" fontId="35" fillId="0" borderId="12" xfId="0" applyFont="1" applyBorder="1" applyAlignment="1">
      <alignment horizontal="center"/>
    </xf>
    <xf numFmtId="0" fontId="35" fillId="0" borderId="13" xfId="0" applyFont="1" applyBorder="1" applyAlignment="1">
      <alignment horizontal="center"/>
    </xf>
    <xf numFmtId="0" fontId="36" fillId="0" borderId="13" xfId="0" applyFont="1" applyBorder="1" applyAlignment="1">
      <alignment horizontal="center"/>
    </xf>
    <xf numFmtId="0" fontId="34" fillId="0" borderId="10" xfId="0" applyFont="1" applyBorder="1" applyAlignment="1">
      <alignment horizontal="center"/>
    </xf>
    <xf numFmtId="184" fontId="34" fillId="0" borderId="10" xfId="0" applyNumberFormat="1" applyFont="1" applyBorder="1" applyAlignment="1">
      <alignment horizontal="center"/>
    </xf>
    <xf numFmtId="0" fontId="50" fillId="0" borderId="15" xfId="0" applyFont="1" applyBorder="1" applyAlignment="1">
      <alignment horizontal="center"/>
    </xf>
    <xf numFmtId="0" fontId="51" fillId="0" borderId="16" xfId="0" applyFont="1" applyBorder="1"/>
    <xf numFmtId="183" fontId="34" fillId="0" borderId="10" xfId="0" applyNumberFormat="1" applyFont="1" applyBorder="1" applyAlignment="1">
      <alignment horizontal="center"/>
    </xf>
    <xf numFmtId="10" fontId="35" fillId="10" borderId="10" xfId="0" applyNumberFormat="1" applyFont="1" applyFill="1" applyBorder="1" applyAlignment="1" applyProtection="1"/>
    <xf numFmtId="185" fontId="34" fillId="0" borderId="10" xfId="0" applyNumberFormat="1" applyFont="1" applyBorder="1"/>
    <xf numFmtId="0" fontId="49" fillId="21" borderId="4" xfId="0" applyFont="1" applyFill="1" applyBorder="1" applyAlignment="1">
      <alignment horizontal="center" vertical="center"/>
    </xf>
    <xf numFmtId="0" fontId="52" fillId="0" borderId="1" xfId="0" applyFont="1" applyBorder="1" applyAlignment="1">
      <alignment horizontal="center"/>
    </xf>
    <xf numFmtId="0" fontId="52" fillId="0" borderId="2" xfId="0" applyFont="1" applyBorder="1" applyAlignment="1">
      <alignment horizontal="center"/>
    </xf>
    <xf numFmtId="0" fontId="52" fillId="0" borderId="3" xfId="0" applyFont="1" applyBorder="1" applyAlignment="1">
      <alignment horizontal="center"/>
    </xf>
    <xf numFmtId="0" fontId="53" fillId="0" borderId="4" xfId="0" applyFont="1" applyBorder="1" applyAlignment="1">
      <alignment horizontal="center" vertical="center"/>
    </xf>
    <xf numFmtId="0" fontId="54" fillId="0" borderId="0" xfId="0" applyFont="1" applyAlignment="1">
      <alignment horizontal="left"/>
    </xf>
    <xf numFmtId="49" fontId="55" fillId="22" borderId="4" xfId="0" applyNumberFormat="1" applyFont="1" applyFill="1" applyBorder="1" applyAlignment="1">
      <alignment horizontal="center" vertical="center" wrapText="1"/>
    </xf>
    <xf numFmtId="0" fontId="55" fillId="22" borderId="4" xfId="0" applyFont="1" applyFill="1" applyBorder="1" applyAlignment="1">
      <alignment horizontal="center" vertical="center" wrapText="1"/>
    </xf>
    <xf numFmtId="2" fontId="56" fillId="22" borderId="4" xfId="0" applyNumberFormat="1" applyFont="1" applyFill="1" applyBorder="1" applyAlignment="1">
      <alignment horizontal="center" vertical="center" wrapText="1"/>
    </xf>
    <xf numFmtId="195" fontId="55" fillId="22" borderId="4" xfId="0" applyNumberFormat="1" applyFont="1" applyFill="1" applyBorder="1" applyAlignment="1">
      <alignment horizontal="center" vertical="center" wrapText="1"/>
    </xf>
    <xf numFmtId="49" fontId="57" fillId="22" borderId="4" xfId="0" applyNumberFormat="1" applyFont="1" applyFill="1" applyBorder="1" applyAlignment="1">
      <alignment horizontal="center" vertical="center" wrapText="1"/>
    </xf>
    <xf numFmtId="0" fontId="57" fillId="22" borderId="4" xfId="0" applyFont="1" applyFill="1" applyBorder="1" applyAlignment="1">
      <alignment horizontal="center" vertical="center" wrapText="1"/>
    </xf>
    <xf numFmtId="2" fontId="4" fillId="22" borderId="4" xfId="0" applyNumberFormat="1" applyFont="1" applyFill="1" applyBorder="1" applyAlignment="1">
      <alignment horizontal="center" vertical="center"/>
    </xf>
    <xf numFmtId="1" fontId="57" fillId="22" borderId="4" xfId="0" applyNumberFormat="1" applyFont="1" applyFill="1" applyBorder="1" applyAlignment="1">
      <alignment horizontal="center" vertical="center" wrapText="1"/>
    </xf>
    <xf numFmtId="49" fontId="58" fillId="0" borderId="4" xfId="0" applyNumberFormat="1" applyFont="1" applyBorder="1" applyAlignment="1">
      <alignment horizontal="center" vertical="center" wrapText="1"/>
    </xf>
    <xf numFmtId="0" fontId="59" fillId="23" borderId="4" xfId="0" applyFont="1" applyFill="1" applyBorder="1" applyAlignment="1">
      <alignment vertical="center" wrapText="1"/>
    </xf>
    <xf numFmtId="2" fontId="60" fillId="23" borderId="4" xfId="0" applyNumberFormat="1" applyFont="1" applyFill="1" applyBorder="1" applyAlignment="1">
      <alignment horizontal="center" vertical="center"/>
    </xf>
    <xf numFmtId="1" fontId="58" fillId="23" borderId="4" xfId="0" applyNumberFormat="1" applyFont="1" applyFill="1" applyBorder="1" applyAlignment="1">
      <alignment horizontal="center" vertical="center"/>
    </xf>
    <xf numFmtId="0" fontId="59" fillId="23" borderId="4" xfId="0" applyFont="1" applyFill="1" applyBorder="1" applyAlignment="1">
      <alignment horizontal="left" vertical="center" wrapText="1"/>
    </xf>
    <xf numFmtId="49" fontId="4" fillId="22" borderId="4" xfId="0" applyNumberFormat="1" applyFont="1" applyFill="1" applyBorder="1" applyAlignment="1">
      <alignment horizontal="left" vertical="center"/>
    </xf>
    <xf numFmtId="0" fontId="4" fillId="22" borderId="4" xfId="0" applyFont="1" applyFill="1" applyBorder="1" applyAlignment="1">
      <alignment horizontal="left" vertical="center"/>
    </xf>
    <xf numFmtId="2" fontId="61" fillId="22" borderId="4" xfId="0" applyNumberFormat="1" applyFont="1" applyFill="1" applyBorder="1" applyAlignment="1">
      <alignment horizontal="center" vertical="center"/>
    </xf>
    <xf numFmtId="195" fontId="4" fillId="22" borderId="4" xfId="0" applyNumberFormat="1" applyFont="1" applyFill="1" applyBorder="1" applyAlignment="1">
      <alignment horizontal="center" vertical="center"/>
    </xf>
    <xf numFmtId="1" fontId="4" fillId="22" borderId="4" xfId="0" applyNumberFormat="1" applyFont="1" applyFill="1" applyBorder="1" applyAlignment="1">
      <alignment horizontal="center" vertical="center"/>
    </xf>
    <xf numFmtId="2" fontId="62" fillId="23" borderId="4" xfId="0" applyNumberFormat="1" applyFont="1" applyFill="1" applyBorder="1" applyAlignment="1">
      <alignment horizontal="center" vertical="center"/>
    </xf>
    <xf numFmtId="49" fontId="57" fillId="22" borderId="4" xfId="0" applyNumberFormat="1" applyFont="1" applyFill="1" applyBorder="1" applyAlignment="1">
      <alignment horizontal="center" vertical="center"/>
    </xf>
    <xf numFmtId="0" fontId="49" fillId="0" borderId="4" xfId="0" applyFont="1" applyBorder="1" applyAlignment="1">
      <alignment horizontal="center" vertical="center"/>
    </xf>
    <xf numFmtId="2" fontId="55" fillId="22" borderId="4" xfId="0" applyNumberFormat="1" applyFont="1" applyFill="1" applyBorder="1" applyAlignment="1">
      <alignment horizontal="center" vertical="center" wrapText="1"/>
    </xf>
    <xf numFmtId="195" fontId="57" fillId="22" borderId="4" xfId="0" applyNumberFormat="1" applyFont="1" applyFill="1" applyBorder="1" applyAlignment="1">
      <alignment horizontal="center" vertical="center" wrapText="1"/>
    </xf>
    <xf numFmtId="0" fontId="63" fillId="23" borderId="4" xfId="0" applyFont="1" applyFill="1" applyBorder="1" applyAlignment="1">
      <alignment horizontal="left" vertical="center" wrapText="1"/>
    </xf>
    <xf numFmtId="49" fontId="64" fillId="22" borderId="4" xfId="0" applyNumberFormat="1" applyFont="1" applyFill="1" applyBorder="1" applyAlignment="1">
      <alignment horizontal="left" vertical="center"/>
    </xf>
    <xf numFmtId="0" fontId="64" fillId="22" borderId="4" xfId="0" applyFont="1" applyFill="1" applyBorder="1" applyAlignment="1">
      <alignment horizontal="left" vertical="center"/>
    </xf>
    <xf numFmtId="2" fontId="62" fillId="22" borderId="4" xfId="0" applyNumberFormat="1" applyFont="1" applyFill="1" applyBorder="1" applyAlignment="1">
      <alignment horizontal="center" vertical="center"/>
    </xf>
    <xf numFmtId="2" fontId="64" fillId="22" borderId="4" xfId="0" applyNumberFormat="1" applyFont="1" applyFill="1" applyBorder="1" applyAlignment="1">
      <alignment horizontal="center" vertical="center"/>
    </xf>
    <xf numFmtId="195" fontId="64" fillId="22" borderId="4" xfId="0" applyNumberFormat="1" applyFont="1" applyFill="1" applyBorder="1" applyAlignment="1">
      <alignment horizontal="center" vertical="center"/>
    </xf>
    <xf numFmtId="49" fontId="58" fillId="22" borderId="4" xfId="0" applyNumberFormat="1" applyFont="1" applyFill="1" applyBorder="1" applyAlignment="1">
      <alignment horizontal="center" vertical="center" wrapText="1"/>
    </xf>
    <xf numFmtId="0" fontId="58" fillId="22" borderId="4" xfId="0" applyFont="1" applyFill="1" applyBorder="1" applyAlignment="1">
      <alignment horizontal="center" vertical="center" wrapText="1"/>
    </xf>
    <xf numFmtId="0" fontId="65" fillId="24" borderId="0" xfId="0" applyFont="1" applyFill="1" applyAlignment="1">
      <alignment horizontal="center" vertical="top"/>
    </xf>
    <xf numFmtId="0" fontId="52" fillId="25" borderId="4" xfId="0" applyFont="1" applyFill="1" applyBorder="1" applyAlignment="1">
      <alignment horizontal="left" vertical="top" wrapText="1"/>
    </xf>
    <xf numFmtId="0" fontId="52" fillId="0" borderId="0" xfId="0" applyFont="1"/>
    <xf numFmtId="0" fontId="52" fillId="26" borderId="1" xfId="0" applyFont="1" applyFill="1" applyBorder="1" applyAlignment="1">
      <alignment horizontal="center" vertical="top" wrapText="1"/>
    </xf>
    <xf numFmtId="0" fontId="52" fillId="26" borderId="2" xfId="0" applyFont="1" applyFill="1" applyBorder="1" applyAlignment="1">
      <alignment horizontal="center" vertical="top" wrapText="1"/>
    </xf>
    <xf numFmtId="0" fontId="0" fillId="27" borderId="8" xfId="0" applyFont="1" applyFill="1" applyBorder="1" applyAlignment="1">
      <alignment vertical="center" wrapText="1"/>
    </xf>
    <xf numFmtId="0" fontId="0" fillId="27" borderId="0" xfId="0" applyFill="1" applyAlignment="1">
      <alignment vertical="center"/>
    </xf>
    <xf numFmtId="0" fontId="54" fillId="27" borderId="8" xfId="0" applyFont="1" applyFill="1" applyBorder="1" applyAlignment="1">
      <alignment vertical="center" wrapText="1"/>
    </xf>
    <xf numFmtId="0" fontId="54" fillId="27" borderId="0" xfId="0" applyFont="1" applyFill="1" applyAlignment="1">
      <alignment vertical="center"/>
    </xf>
    <xf numFmtId="0" fontId="52" fillId="26" borderId="3" xfId="0" applyFont="1" applyFill="1" applyBorder="1" applyAlignment="1">
      <alignment horizontal="center" vertical="top" wrapText="1"/>
    </xf>
    <xf numFmtId="0" fontId="66" fillId="10" borderId="4" xfId="0" applyFont="1" applyFill="1" applyBorder="1" applyAlignment="1">
      <alignment horizontal="center"/>
    </xf>
    <xf numFmtId="0" fontId="67" fillId="28" borderId="4" xfId="0" applyFont="1" applyFill="1" applyBorder="1" applyAlignment="1">
      <alignment horizontal="center" vertical="center" wrapText="1"/>
    </xf>
    <xf numFmtId="0" fontId="51" fillId="0" borderId="4" xfId="0" applyFont="1" applyBorder="1"/>
    <xf numFmtId="0" fontId="68" fillId="0" borderId="4" xfId="0" applyFont="1" applyBorder="1" applyAlignment="1">
      <alignment horizontal="center" wrapText="1"/>
    </xf>
    <xf numFmtId="0" fontId="50" fillId="0" borderId="4" xfId="0" applyFont="1" applyBorder="1" applyAlignment="1">
      <alignment horizontal="left" wrapText="1"/>
    </xf>
    <xf numFmtId="0" fontId="50" fillId="0" borderId="4" xfId="0" applyFont="1" applyBorder="1" applyAlignment="1">
      <alignment horizontal="center"/>
    </xf>
    <xf numFmtId="0" fontId="50" fillId="0" borderId="4" xfId="0" applyFont="1" applyBorder="1" applyAlignment="1">
      <alignment horizontal="center" wrapText="1"/>
    </xf>
    <xf numFmtId="182" fontId="50" fillId="0" borderId="4" xfId="0" applyNumberFormat="1" applyFont="1" applyBorder="1" applyAlignment="1">
      <alignment horizontal="center" wrapText="1"/>
    </xf>
    <xf numFmtId="182" fontId="50" fillId="0" borderId="4" xfId="0" applyNumberFormat="1" applyFont="1" applyBorder="1" applyAlignment="1">
      <alignment horizontal="center"/>
    </xf>
    <xf numFmtId="0" fontId="50" fillId="0" borderId="4" xfId="0" applyFont="1" applyBorder="1" applyAlignment="1">
      <alignment horizontal="center" vertical="top"/>
    </xf>
    <xf numFmtId="0" fontId="69" fillId="0" borderId="4" xfId="0" applyFont="1" applyBorder="1" applyAlignment="1">
      <alignment horizontal="center"/>
    </xf>
    <xf numFmtId="0" fontId="67" fillId="28" borderId="4" xfId="0" applyFont="1" applyFill="1" applyBorder="1" applyAlignment="1">
      <alignment horizontal="center"/>
    </xf>
    <xf numFmtId="182" fontId="67" fillId="28" borderId="4" xfId="0" applyNumberFormat="1" applyFont="1" applyFill="1" applyBorder="1" applyAlignment="1">
      <alignment horizontal="center"/>
    </xf>
    <xf numFmtId="0" fontId="67" fillId="29" borderId="1" xfId="0" applyFont="1" applyFill="1" applyBorder="1" applyAlignment="1">
      <alignment horizontal="right"/>
    </xf>
    <xf numFmtId="0" fontId="67" fillId="29" borderId="2" xfId="0" applyFont="1" applyFill="1" applyBorder="1" applyAlignment="1">
      <alignment horizontal="right"/>
    </xf>
    <xf numFmtId="0" fontId="67" fillId="29" borderId="3" xfId="0" applyFont="1" applyFill="1" applyBorder="1" applyAlignment="1">
      <alignment horizontal="right"/>
    </xf>
    <xf numFmtId="182" fontId="67" fillId="29" borderId="1" xfId="0" applyNumberFormat="1" applyFont="1" applyFill="1" applyBorder="1" applyAlignment="1">
      <alignment horizontal="center"/>
    </xf>
    <xf numFmtId="182" fontId="67" fillId="29" borderId="3" xfId="0" applyNumberFormat="1" applyFont="1" applyFill="1" applyBorder="1" applyAlignment="1">
      <alignment horizontal="center"/>
    </xf>
    <xf numFmtId="0" fontId="66" fillId="0" borderId="1" xfId="0" applyFont="1" applyBorder="1" applyAlignment="1">
      <alignment horizontal="center"/>
    </xf>
    <xf numFmtId="0" fontId="66" fillId="0" borderId="2" xfId="0" applyFont="1" applyBorder="1" applyAlignment="1">
      <alignment horizontal="center"/>
    </xf>
    <xf numFmtId="0" fontId="66" fillId="28" borderId="4" xfId="0" applyFont="1" applyFill="1" applyBorder="1" applyAlignment="1">
      <alignment horizontal="center" vertical="center" wrapText="1"/>
    </xf>
    <xf numFmtId="0" fontId="68" fillId="28" borderId="4" xfId="0" applyFont="1" applyFill="1" applyBorder="1" applyAlignment="1">
      <alignment horizontal="center" vertical="center" wrapText="1"/>
    </xf>
    <xf numFmtId="0" fontId="50" fillId="0" borderId="4" xfId="0" applyFont="1" applyBorder="1" applyAlignment="1">
      <alignment horizontal="left" vertical="top" wrapText="1"/>
    </xf>
    <xf numFmtId="0" fontId="67" fillId="29" borderId="4" xfId="0" applyFont="1" applyFill="1" applyBorder="1" applyAlignment="1">
      <alignment horizontal="right"/>
    </xf>
    <xf numFmtId="182" fontId="67" fillId="29" borderId="4" xfId="0" applyNumberFormat="1" applyFont="1" applyFill="1" applyBorder="1" applyAlignment="1">
      <alignment horizontal="center"/>
    </xf>
    <xf numFmtId="0" fontId="70" fillId="0" borderId="0" xfId="0" applyFont="1" applyAlignment="1">
      <alignment horizontal="center" vertical="center" wrapText="1"/>
    </xf>
    <xf numFmtId="0" fontId="70" fillId="0" borderId="0" xfId="0" applyFont="1" applyAlignment="1">
      <alignment horizontal="left" vertical="center" wrapText="1"/>
    </xf>
    <xf numFmtId="0" fontId="66" fillId="0" borderId="3" xfId="0" applyFont="1" applyBorder="1" applyAlignment="1">
      <alignment horizontal="center"/>
    </xf>
  </cellXfs>
  <cellStyles count="65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  <cellStyle name="Moeda 2" xfId="49"/>
    <cellStyle name="Moeda 3" xfId="50"/>
    <cellStyle name="Moeda 4" xfId="51"/>
    <cellStyle name="Moeda 5" xfId="52"/>
    <cellStyle name="Moeda 6" xfId="53"/>
    <cellStyle name="Normal 2" xfId="54"/>
    <cellStyle name="Normal 2 2" xfId="55"/>
    <cellStyle name="Normal 3" xfId="56"/>
    <cellStyle name="Normal 3 2" xfId="57"/>
    <cellStyle name="Normal 4" xfId="58"/>
    <cellStyle name="Normal 5" xfId="59"/>
    <cellStyle name="Normal 6" xfId="60"/>
    <cellStyle name="Normal 7" xfId="61"/>
    <cellStyle name="Normal 8" xfId="62"/>
    <cellStyle name="Normal 9" xfId="63"/>
    <cellStyle name="Texto Explicativo 2" xfId="64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tyles" Target="styles.xml"/><Relationship Id="rId21" Type="http://schemas.openxmlformats.org/officeDocument/2006/relationships/sharedStrings" Target="sharedString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comments" Target="../comments11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comments" Target="../comments12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comments" Target="../comments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zoomScale="86" zoomScaleNormal="86" topLeftCell="A19" workbookViewId="0">
      <selection activeCell="K17" sqref="K17"/>
    </sheetView>
  </sheetViews>
  <sheetFormatPr defaultColWidth="14.4285714285714" defaultRowHeight="15"/>
  <cols>
    <col min="1" max="1" width="5.71428571428571" customWidth="1"/>
    <col min="2" max="2" width="36.1428571428571" customWidth="1"/>
    <col min="3" max="3" width="8.14285714285714" customWidth="1"/>
    <col min="4" max="4" width="6.71428571428571" customWidth="1"/>
    <col min="5" max="5" width="6" customWidth="1"/>
    <col min="6" max="6" width="11.7142857142857" customWidth="1"/>
    <col min="7" max="7" width="12.7142857142857" customWidth="1"/>
    <col min="8" max="8" width="14.8571428571429" customWidth="1"/>
    <col min="9" max="9" width="15.4285714285714" customWidth="1"/>
  </cols>
  <sheetData>
    <row r="1" spans="1:9">
      <c r="A1" s="445" t="s">
        <v>0</v>
      </c>
      <c r="B1" s="445"/>
      <c r="C1" s="445"/>
      <c r="D1" s="445"/>
      <c r="E1" s="445"/>
      <c r="F1" s="445"/>
      <c r="G1" s="445"/>
      <c r="H1" s="445"/>
      <c r="I1" s="445"/>
    </row>
    <row r="2" customHeight="1" spans="1:9">
      <c r="A2" s="61"/>
      <c r="B2" s="61"/>
      <c r="C2" s="61"/>
      <c r="D2" s="61"/>
      <c r="E2" s="61"/>
      <c r="F2" s="61"/>
      <c r="G2" s="61"/>
      <c r="H2" s="61"/>
      <c r="I2" s="61"/>
    </row>
    <row r="3" spans="1:9">
      <c r="A3" s="446" t="s">
        <v>1</v>
      </c>
      <c r="B3" s="447"/>
      <c r="C3" s="447"/>
      <c r="D3" s="447"/>
      <c r="E3" s="447"/>
      <c r="F3" s="447"/>
      <c r="G3" s="447"/>
      <c r="H3" s="447"/>
      <c r="I3" s="465"/>
    </row>
    <row r="4" ht="62.25" customHeight="1" spans="1:9">
      <c r="A4" s="446" t="s">
        <v>2</v>
      </c>
      <c r="B4" s="446" t="s">
        <v>3</v>
      </c>
      <c r="C4" s="446" t="s">
        <v>4</v>
      </c>
      <c r="D4" s="446" t="s">
        <v>5</v>
      </c>
      <c r="E4" s="446" t="s">
        <v>6</v>
      </c>
      <c r="F4" s="446" t="s">
        <v>7</v>
      </c>
      <c r="G4" s="446" t="s">
        <v>8</v>
      </c>
      <c r="H4" s="446" t="s">
        <v>9</v>
      </c>
      <c r="I4" s="446" t="s">
        <v>10</v>
      </c>
    </row>
    <row r="5" spans="1:9">
      <c r="A5" s="448">
        <v>1</v>
      </c>
      <c r="B5" s="449" t="s">
        <v>11</v>
      </c>
      <c r="C5" s="450" t="e">
        <f>#REF!</f>
        <v>#REF!</v>
      </c>
      <c r="D5" s="451" t="s">
        <v>12</v>
      </c>
      <c r="E5" s="450" t="e">
        <f>#REF!</f>
        <v>#REF!</v>
      </c>
      <c r="F5" s="452" t="e">
        <f>#REF!</f>
        <v>#REF!</v>
      </c>
      <c r="G5" s="452" t="e">
        <f t="shared" ref="G5:G21" si="0">F5*12</f>
        <v>#REF!</v>
      </c>
      <c r="H5" s="453" t="e">
        <f>E5*G5</f>
        <v>#REF!</v>
      </c>
      <c r="I5" s="453" t="e">
        <f>H5*2</f>
        <v>#REF!</v>
      </c>
    </row>
    <row r="6" ht="22.5" spans="1:9">
      <c r="A6" s="448">
        <v>2</v>
      </c>
      <c r="B6" s="449" t="s">
        <v>13</v>
      </c>
      <c r="C6" s="454" t="e">
        <f>#REF!</f>
        <v>#REF!</v>
      </c>
      <c r="D6" s="451" t="s">
        <v>12</v>
      </c>
      <c r="E6" s="450" t="e">
        <f>#REF!</f>
        <v>#REF!</v>
      </c>
      <c r="F6" s="452" t="e">
        <f>#REF!</f>
        <v>#REF!</v>
      </c>
      <c r="G6" s="452" t="e">
        <f t="shared" si="0"/>
        <v>#REF!</v>
      </c>
      <c r="H6" s="453" t="e">
        <f>E6*G6</f>
        <v>#REF!</v>
      </c>
      <c r="I6" s="453" t="e">
        <f t="shared" ref="I6:I22" si="1">H6*2</f>
        <v>#REF!</v>
      </c>
    </row>
    <row r="7" ht="22.5" spans="1:9">
      <c r="A7" s="448">
        <v>3</v>
      </c>
      <c r="B7" s="449" t="s">
        <v>14</v>
      </c>
      <c r="C7" s="450" t="e">
        <f>#REF!</f>
        <v>#REF!</v>
      </c>
      <c r="D7" s="451" t="s">
        <v>12</v>
      </c>
      <c r="E7" s="450" t="e">
        <f>#REF!</f>
        <v>#REF!</v>
      </c>
      <c r="F7" s="452" t="e">
        <f>#REF!</f>
        <v>#REF!</v>
      </c>
      <c r="G7" s="452" t="e">
        <f t="shared" si="0"/>
        <v>#REF!</v>
      </c>
      <c r="H7" s="453" t="e">
        <f>E7*G7</f>
        <v>#REF!</v>
      </c>
      <c r="I7" s="453" t="e">
        <f t="shared" si="1"/>
        <v>#REF!</v>
      </c>
    </row>
    <row r="8" spans="1:9">
      <c r="A8" s="448">
        <v>4</v>
      </c>
      <c r="B8" s="449" t="s">
        <v>15</v>
      </c>
      <c r="C8" s="450" t="e">
        <f>#REF!</f>
        <v>#REF!</v>
      </c>
      <c r="D8" s="451" t="s">
        <v>12</v>
      </c>
      <c r="E8" s="450" t="e">
        <f>#REF!</f>
        <v>#REF!</v>
      </c>
      <c r="F8" s="452" t="e">
        <f>#REF!</f>
        <v>#REF!</v>
      </c>
      <c r="G8" s="452" t="e">
        <f t="shared" si="0"/>
        <v>#REF!</v>
      </c>
      <c r="H8" s="453" t="e">
        <f>E8*G8</f>
        <v>#REF!</v>
      </c>
      <c r="I8" s="453" t="e">
        <f t="shared" si="1"/>
        <v>#REF!</v>
      </c>
    </row>
    <row r="9" spans="1:9">
      <c r="A9" s="448">
        <v>5</v>
      </c>
      <c r="B9" s="449" t="s">
        <v>16</v>
      </c>
      <c r="C9" s="450" t="e">
        <f>#REF!</f>
        <v>#REF!</v>
      </c>
      <c r="D9" s="451" t="s">
        <v>12</v>
      </c>
      <c r="E9" s="450" t="e">
        <f>#REF!</f>
        <v>#REF!</v>
      </c>
      <c r="F9" s="452" t="e">
        <f>#REF!</f>
        <v>#REF!</v>
      </c>
      <c r="G9" s="452" t="e">
        <f t="shared" si="0"/>
        <v>#REF!</v>
      </c>
      <c r="H9" s="453" t="e">
        <f t="shared" ref="H9:H21" si="2">E9*G9</f>
        <v>#REF!</v>
      </c>
      <c r="I9" s="453" t="e">
        <f t="shared" si="1"/>
        <v>#REF!</v>
      </c>
    </row>
    <row r="10" spans="1:9">
      <c r="A10" s="448">
        <v>6</v>
      </c>
      <c r="B10" s="449" t="s">
        <v>17</v>
      </c>
      <c r="C10" s="450" t="e">
        <f>#REF!</f>
        <v>#REF!</v>
      </c>
      <c r="D10" s="451" t="s">
        <v>12</v>
      </c>
      <c r="E10" s="450" t="e">
        <f>#REF!</f>
        <v>#REF!</v>
      </c>
      <c r="F10" s="452" t="e">
        <f>#REF!</f>
        <v>#REF!</v>
      </c>
      <c r="G10" s="452" t="e">
        <f t="shared" si="0"/>
        <v>#REF!</v>
      </c>
      <c r="H10" s="453" t="e">
        <f t="shared" si="2"/>
        <v>#REF!</v>
      </c>
      <c r="I10" s="453" t="e">
        <f t="shared" si="1"/>
        <v>#REF!</v>
      </c>
    </row>
    <row r="11" spans="1:9">
      <c r="A11" s="448">
        <v>7</v>
      </c>
      <c r="B11" s="449" t="s">
        <v>18</v>
      </c>
      <c r="C11" s="450" t="e">
        <f>#REF!</f>
        <v>#REF!</v>
      </c>
      <c r="D11" s="451" t="s">
        <v>12</v>
      </c>
      <c r="E11" s="450" t="e">
        <f>#REF!</f>
        <v>#REF!</v>
      </c>
      <c r="F11" s="452" t="e">
        <f>#REF!</f>
        <v>#REF!</v>
      </c>
      <c r="G11" s="452" t="e">
        <f t="shared" si="0"/>
        <v>#REF!</v>
      </c>
      <c r="H11" s="453" t="e">
        <f t="shared" si="2"/>
        <v>#REF!</v>
      </c>
      <c r="I11" s="453" t="e">
        <f t="shared" si="1"/>
        <v>#REF!</v>
      </c>
    </row>
    <row r="12" spans="1:9">
      <c r="A12" s="448">
        <v>8</v>
      </c>
      <c r="B12" s="449" t="s">
        <v>19</v>
      </c>
      <c r="C12" s="450" t="e">
        <f>#REF!</f>
        <v>#REF!</v>
      </c>
      <c r="D12" s="451" t="s">
        <v>12</v>
      </c>
      <c r="E12" s="450" t="e">
        <f>#REF!</f>
        <v>#REF!</v>
      </c>
      <c r="F12" s="452" t="e">
        <f>#REF!</f>
        <v>#REF!</v>
      </c>
      <c r="G12" s="452" t="e">
        <f t="shared" si="0"/>
        <v>#REF!</v>
      </c>
      <c r="H12" s="453" t="e">
        <f t="shared" si="2"/>
        <v>#REF!</v>
      </c>
      <c r="I12" s="453" t="e">
        <f t="shared" si="1"/>
        <v>#REF!</v>
      </c>
    </row>
    <row r="13" spans="1:9">
      <c r="A13" s="448">
        <v>9</v>
      </c>
      <c r="B13" s="449" t="s">
        <v>20</v>
      </c>
      <c r="C13" s="455" t="s">
        <v>21</v>
      </c>
      <c r="D13" s="451" t="s">
        <v>12</v>
      </c>
      <c r="E13" s="450">
        <v>1</v>
      </c>
      <c r="F13" s="452" t="e">
        <f>#REF!</f>
        <v>#REF!</v>
      </c>
      <c r="G13" s="452" t="e">
        <f t="shared" si="0"/>
        <v>#REF!</v>
      </c>
      <c r="H13" s="453" t="e">
        <f t="shared" si="2"/>
        <v>#REF!</v>
      </c>
      <c r="I13" s="453" t="e">
        <f t="shared" si="1"/>
        <v>#REF!</v>
      </c>
    </row>
    <row r="14" spans="1:9">
      <c r="A14" s="448">
        <v>10</v>
      </c>
      <c r="B14" s="449" t="s">
        <v>22</v>
      </c>
      <c r="C14" s="450" t="s">
        <v>23</v>
      </c>
      <c r="D14" s="451" t="s">
        <v>12</v>
      </c>
      <c r="E14" s="450">
        <v>1</v>
      </c>
      <c r="F14" s="452" t="e">
        <f>#REF!</f>
        <v>#REF!</v>
      </c>
      <c r="G14" s="452" t="e">
        <f t="shared" si="0"/>
        <v>#REF!</v>
      </c>
      <c r="H14" s="453" t="e">
        <f t="shared" si="2"/>
        <v>#REF!</v>
      </c>
      <c r="I14" s="453" t="e">
        <f t="shared" si="1"/>
        <v>#REF!</v>
      </c>
    </row>
    <row r="15" spans="1:9">
      <c r="A15" s="448">
        <v>11</v>
      </c>
      <c r="B15" s="449" t="s">
        <v>24</v>
      </c>
      <c r="C15" s="450" t="s">
        <v>25</v>
      </c>
      <c r="D15" s="451" t="s">
        <v>12</v>
      </c>
      <c r="E15" s="450">
        <v>1</v>
      </c>
      <c r="F15" s="452" t="e">
        <f>#REF!</f>
        <v>#REF!</v>
      </c>
      <c r="G15" s="452" t="e">
        <f t="shared" si="0"/>
        <v>#REF!</v>
      </c>
      <c r="H15" s="453" t="e">
        <f t="shared" si="2"/>
        <v>#REF!</v>
      </c>
      <c r="I15" s="453" t="e">
        <f t="shared" si="1"/>
        <v>#REF!</v>
      </c>
    </row>
    <row r="16" spans="1:9">
      <c r="A16" s="448">
        <v>12</v>
      </c>
      <c r="B16" s="449" t="s">
        <v>26</v>
      </c>
      <c r="C16" s="450" t="s">
        <v>27</v>
      </c>
      <c r="D16" s="451" t="s">
        <v>12</v>
      </c>
      <c r="E16" s="450">
        <v>1</v>
      </c>
      <c r="F16" s="452" t="e">
        <f>#REF!</f>
        <v>#REF!</v>
      </c>
      <c r="G16" s="452" t="e">
        <f t="shared" si="0"/>
        <v>#REF!</v>
      </c>
      <c r="H16" s="453" t="e">
        <f t="shared" si="2"/>
        <v>#REF!</v>
      </c>
      <c r="I16" s="453" t="e">
        <f t="shared" si="1"/>
        <v>#REF!</v>
      </c>
    </row>
    <row r="17" spans="1:9">
      <c r="A17" s="448">
        <v>13</v>
      </c>
      <c r="B17" s="449" t="s">
        <v>28</v>
      </c>
      <c r="C17" s="450" t="s">
        <v>29</v>
      </c>
      <c r="D17" s="451" t="s">
        <v>12</v>
      </c>
      <c r="E17" s="450">
        <v>1</v>
      </c>
      <c r="F17" s="452" t="e">
        <f>#REF!</f>
        <v>#REF!</v>
      </c>
      <c r="G17" s="452" t="e">
        <f t="shared" si="0"/>
        <v>#REF!</v>
      </c>
      <c r="H17" s="453" t="e">
        <f t="shared" si="2"/>
        <v>#REF!</v>
      </c>
      <c r="I17" s="453" t="e">
        <f t="shared" si="1"/>
        <v>#REF!</v>
      </c>
    </row>
    <row r="18" spans="1:9">
      <c r="A18" s="448">
        <v>14</v>
      </c>
      <c r="B18" s="449" t="s">
        <v>30</v>
      </c>
      <c r="C18" s="450" t="s">
        <v>31</v>
      </c>
      <c r="D18" s="451" t="s">
        <v>12</v>
      </c>
      <c r="E18" s="450">
        <v>4</v>
      </c>
      <c r="F18" s="452" t="e">
        <f>#REF!</f>
        <v>#REF!</v>
      </c>
      <c r="G18" s="452" t="e">
        <f t="shared" si="0"/>
        <v>#REF!</v>
      </c>
      <c r="H18" s="453" t="e">
        <f t="shared" si="2"/>
        <v>#REF!</v>
      </c>
      <c r="I18" s="453" t="e">
        <f t="shared" si="1"/>
        <v>#REF!</v>
      </c>
    </row>
    <row r="19" spans="1:9">
      <c r="A19" s="448">
        <v>15</v>
      </c>
      <c r="B19" s="449" t="s">
        <v>32</v>
      </c>
      <c r="C19" s="450" t="s">
        <v>33</v>
      </c>
      <c r="D19" s="451" t="s">
        <v>12</v>
      </c>
      <c r="E19" s="450">
        <v>2</v>
      </c>
      <c r="F19" s="452" t="e">
        <f>#REF!</f>
        <v>#REF!</v>
      </c>
      <c r="G19" s="452" t="e">
        <f t="shared" si="0"/>
        <v>#REF!</v>
      </c>
      <c r="H19" s="453" t="e">
        <f t="shared" si="2"/>
        <v>#REF!</v>
      </c>
      <c r="I19" s="453" t="e">
        <f t="shared" si="1"/>
        <v>#REF!</v>
      </c>
    </row>
    <row r="20" spans="1:9">
      <c r="A20" s="448">
        <v>16</v>
      </c>
      <c r="B20" s="449" t="s">
        <v>34</v>
      </c>
      <c r="C20" s="450" t="s">
        <v>35</v>
      </c>
      <c r="D20" s="451" t="s">
        <v>12</v>
      </c>
      <c r="E20" s="450">
        <v>1</v>
      </c>
      <c r="F20" s="452" t="e">
        <f>#REF!</f>
        <v>#REF!</v>
      </c>
      <c r="G20" s="452" t="e">
        <f t="shared" si="0"/>
        <v>#REF!</v>
      </c>
      <c r="H20" s="453" t="e">
        <f t="shared" si="2"/>
        <v>#REF!</v>
      </c>
      <c r="I20" s="453" t="e">
        <f t="shared" si="1"/>
        <v>#REF!</v>
      </c>
    </row>
    <row r="21" spans="1:9">
      <c r="A21" s="448">
        <v>17</v>
      </c>
      <c r="B21" s="449" t="s">
        <v>36</v>
      </c>
      <c r="C21" s="450" t="s">
        <v>37</v>
      </c>
      <c r="D21" s="451" t="s">
        <v>12</v>
      </c>
      <c r="E21" s="450">
        <v>1</v>
      </c>
      <c r="F21" s="452" t="e">
        <f>#REF!</f>
        <v>#REF!</v>
      </c>
      <c r="G21" s="452" t="e">
        <f t="shared" si="0"/>
        <v>#REF!</v>
      </c>
      <c r="H21" s="453" t="e">
        <f t="shared" si="2"/>
        <v>#REF!</v>
      </c>
      <c r="I21" s="453" t="e">
        <f t="shared" si="1"/>
        <v>#REF!</v>
      </c>
    </row>
    <row r="22" ht="13.5" customHeight="1" spans="1:9">
      <c r="A22" s="456" t="s">
        <v>38</v>
      </c>
      <c r="B22" s="456"/>
      <c r="C22" s="456"/>
      <c r="D22" s="456"/>
      <c r="E22" s="456"/>
      <c r="F22" s="456"/>
      <c r="G22" s="456"/>
      <c r="H22" s="457" t="e">
        <f>SUM(H5:H21)</f>
        <v>#REF!</v>
      </c>
      <c r="I22" s="457" t="e">
        <f t="shared" si="1"/>
        <v>#REF!</v>
      </c>
    </row>
    <row r="23" ht="13.5" customHeight="1" spans="1:9">
      <c r="A23" s="458" t="s">
        <v>39</v>
      </c>
      <c r="B23" s="459"/>
      <c r="C23" s="459"/>
      <c r="D23" s="459"/>
      <c r="E23" s="460"/>
      <c r="F23" s="461" t="e">
        <f>SUM(F5:F21)</f>
        <v>#REF!</v>
      </c>
      <c r="G23" s="462"/>
      <c r="H23" s="461"/>
      <c r="I23" s="462"/>
    </row>
    <row r="24" ht="15.75" customHeight="1" spans="1:9">
      <c r="A24" s="463"/>
      <c r="B24" s="464"/>
      <c r="C24" s="464"/>
      <c r="D24" s="464"/>
      <c r="E24" s="464"/>
      <c r="F24" s="464"/>
      <c r="G24" s="464"/>
      <c r="H24" s="464"/>
      <c r="I24" s="472"/>
    </row>
    <row r="25" spans="1:9">
      <c r="A25" s="465" t="s">
        <v>40</v>
      </c>
      <c r="B25" s="141"/>
      <c r="C25" s="141"/>
      <c r="D25" s="141"/>
      <c r="E25" s="141"/>
      <c r="F25" s="141"/>
      <c r="G25" s="141"/>
      <c r="H25" s="141"/>
      <c r="I25" s="465"/>
    </row>
    <row r="26" ht="62.25" customHeight="1" spans="1:9">
      <c r="A26" s="446" t="s">
        <v>2</v>
      </c>
      <c r="B26" s="446" t="s">
        <v>3</v>
      </c>
      <c r="C26" s="446" t="s">
        <v>4</v>
      </c>
      <c r="D26" s="466" t="s">
        <v>5</v>
      </c>
      <c r="E26" s="446" t="s">
        <v>6</v>
      </c>
      <c r="F26" s="446" t="s">
        <v>41</v>
      </c>
      <c r="G26" s="446" t="s">
        <v>8</v>
      </c>
      <c r="H26" s="446" t="s">
        <v>42</v>
      </c>
      <c r="I26" s="446" t="s">
        <v>10</v>
      </c>
    </row>
    <row r="27" ht="27" customHeight="1" spans="1:9">
      <c r="A27" s="448">
        <v>18</v>
      </c>
      <c r="B27" s="449" t="s">
        <v>43</v>
      </c>
      <c r="C27" s="450" t="str">
        <f>'SERV. DE LIMPEZA 44H(CTBJ)'!I18</f>
        <v>5143-05</v>
      </c>
      <c r="D27" s="451" t="s">
        <v>12</v>
      </c>
      <c r="E27" s="450">
        <f>'SERV. DE LIMPEZA 44H(CTBJ)'!E15</f>
        <v>4</v>
      </c>
      <c r="F27" s="452">
        <f>'SERV. DE LIMPEZA 44H(CTBJ)'!I141</f>
        <v>4685.66</v>
      </c>
      <c r="G27" s="452">
        <f t="shared" ref="G27:G39" si="3">F27*12</f>
        <v>56227.92</v>
      </c>
      <c r="H27" s="453">
        <f t="shared" ref="H27:H39" si="4">E27*G27</f>
        <v>224911.68</v>
      </c>
      <c r="I27" s="453">
        <f>H27*2</f>
        <v>449823.36</v>
      </c>
    </row>
    <row r="28" ht="12" customHeight="1" spans="1:9">
      <c r="A28" s="448">
        <v>19</v>
      </c>
      <c r="B28" s="449" t="s">
        <v>44</v>
      </c>
      <c r="C28" s="450" t="str">
        <f>'SERV. LIMPEZA 20% 44H CTBJ'!I18</f>
        <v>5143-05</v>
      </c>
      <c r="D28" s="451" t="s">
        <v>12</v>
      </c>
      <c r="E28" s="450">
        <f>'SERV. LIMPEZA 20% 44H CTBJ'!E15</f>
        <v>1</v>
      </c>
      <c r="F28" s="452">
        <f>'SERV. LIMPEZA 20% 44H CTBJ'!I141</f>
        <v>5222.2</v>
      </c>
      <c r="G28" s="452">
        <f t="shared" si="3"/>
        <v>62666.4</v>
      </c>
      <c r="H28" s="453">
        <f t="shared" si="4"/>
        <v>62666.4</v>
      </c>
      <c r="I28" s="453">
        <f t="shared" ref="I28:I40" si="5">H28*2</f>
        <v>125332.8</v>
      </c>
    </row>
    <row r="29" ht="12" customHeight="1" spans="1:9">
      <c r="A29" s="448">
        <v>20</v>
      </c>
      <c r="B29" s="449" t="s">
        <v>45</v>
      </c>
      <c r="C29" s="450" t="s">
        <v>46</v>
      </c>
      <c r="D29" s="451" t="s">
        <v>12</v>
      </c>
      <c r="E29" s="450">
        <f>'SERV. LIMPEZA 40% 44H CTBJ'!E15</f>
        <v>3</v>
      </c>
      <c r="F29" s="452">
        <f>'SERV. LIMPEZA 40% 44H CTBJ'!I141</f>
        <v>5839.57</v>
      </c>
      <c r="G29" s="452">
        <f t="shared" si="3"/>
        <v>70074.84</v>
      </c>
      <c r="H29" s="453">
        <f t="shared" si="4"/>
        <v>210224.52</v>
      </c>
      <c r="I29" s="453">
        <f t="shared" si="5"/>
        <v>420449.04</v>
      </c>
    </row>
    <row r="30" ht="12" customHeight="1" spans="1:9">
      <c r="A30" s="448">
        <v>21</v>
      </c>
      <c r="B30" s="449" t="s">
        <v>16</v>
      </c>
      <c r="C30" s="450" t="str">
        <f>'ENCARREGADO 44H CTBJ'!I18</f>
        <v>4101-05</v>
      </c>
      <c r="D30" s="451" t="s">
        <v>12</v>
      </c>
      <c r="E30" s="450">
        <v>1</v>
      </c>
      <c r="F30" s="452">
        <f>'ENCARREGADO 44H CTBJ'!I141</f>
        <v>4818.01</v>
      </c>
      <c r="G30" s="452">
        <f t="shared" si="3"/>
        <v>57816.12</v>
      </c>
      <c r="H30" s="453">
        <f t="shared" si="4"/>
        <v>57816.12</v>
      </c>
      <c r="I30" s="453">
        <f t="shared" si="5"/>
        <v>115632.24</v>
      </c>
    </row>
    <row r="31" ht="12" customHeight="1" spans="1:9">
      <c r="A31" s="448">
        <v>22</v>
      </c>
      <c r="B31" s="449" t="s">
        <v>47</v>
      </c>
      <c r="C31" s="450" t="s">
        <v>48</v>
      </c>
      <c r="D31" s="451" t="s">
        <v>49</v>
      </c>
      <c r="E31" s="450">
        <v>2</v>
      </c>
      <c r="F31" s="452">
        <f>'TRAT. DE ANIMAIS 44H CTBJ '!I141</f>
        <v>4243.67</v>
      </c>
      <c r="G31" s="452">
        <f t="shared" si="3"/>
        <v>50924.04</v>
      </c>
      <c r="H31" s="453">
        <f t="shared" si="4"/>
        <v>101848.08</v>
      </c>
      <c r="I31" s="453">
        <f t="shared" si="5"/>
        <v>203696.16</v>
      </c>
    </row>
    <row r="32" ht="23.25" customHeight="1" spans="1:9">
      <c r="A32" s="448">
        <v>23</v>
      </c>
      <c r="B32" s="467" t="s">
        <v>50</v>
      </c>
      <c r="C32" s="450" t="s">
        <v>48</v>
      </c>
      <c r="D32" s="451" t="s">
        <v>12</v>
      </c>
      <c r="E32" s="450">
        <v>2</v>
      </c>
      <c r="F32" s="452">
        <f>'TRAT. DE ANIMAIS 12x36 CTBJ'!I142</f>
        <v>8487.34</v>
      </c>
      <c r="G32" s="452">
        <f t="shared" si="3"/>
        <v>101848.08</v>
      </c>
      <c r="H32" s="453">
        <f t="shared" si="4"/>
        <v>203696.16</v>
      </c>
      <c r="I32" s="453">
        <f t="shared" si="5"/>
        <v>407392.32</v>
      </c>
    </row>
    <row r="33" ht="12" customHeight="1" spans="1:9">
      <c r="A33" s="448">
        <v>24</v>
      </c>
      <c r="B33" s="449" t="s">
        <v>18</v>
      </c>
      <c r="C33" s="450" t="str">
        <f>'OPERADOR DE MICRO CTBJ'!I18</f>
        <v>3172-05</v>
      </c>
      <c r="D33" s="451" t="s">
        <v>12</v>
      </c>
      <c r="E33" s="450">
        <f>'OPERADOR DE MICRO CTBJ'!E15</f>
        <v>5</v>
      </c>
      <c r="F33" s="452">
        <f>'OPERADOR DE MICRO CTBJ'!I141</f>
        <v>4818.01</v>
      </c>
      <c r="G33" s="452">
        <f t="shared" si="3"/>
        <v>57816.12</v>
      </c>
      <c r="H33" s="453">
        <f t="shared" si="4"/>
        <v>289080.6</v>
      </c>
      <c r="I33" s="453">
        <f t="shared" si="5"/>
        <v>578161.2</v>
      </c>
    </row>
    <row r="34" ht="12" customHeight="1" spans="1:9">
      <c r="A34" s="448">
        <v>25</v>
      </c>
      <c r="B34" s="449" t="s">
        <v>51</v>
      </c>
      <c r="C34" s="450" t="str">
        <f>'BOMBEIRO 44H CTBJ'!I18</f>
        <v>7241-10</v>
      </c>
      <c r="D34" s="451" t="s">
        <v>12</v>
      </c>
      <c r="E34" s="450">
        <f>'BOMBEIRO 44H CTBJ'!E15</f>
        <v>1</v>
      </c>
      <c r="F34" s="452">
        <f>'BOMBEIRO 44H CTBJ'!I141</f>
        <v>4518.42</v>
      </c>
      <c r="G34" s="452">
        <f t="shared" si="3"/>
        <v>54221.04</v>
      </c>
      <c r="H34" s="453">
        <f t="shared" si="4"/>
        <v>54221.04</v>
      </c>
      <c r="I34" s="453">
        <f t="shared" si="5"/>
        <v>108442.08</v>
      </c>
    </row>
    <row r="35" ht="12" customHeight="1" spans="1:9">
      <c r="A35" s="448">
        <v>26</v>
      </c>
      <c r="B35" s="449" t="s">
        <v>22</v>
      </c>
      <c r="C35" s="450" t="str">
        <f>'ELETRICISTA 44H CTBJ'!I18</f>
        <v>9511-05</v>
      </c>
      <c r="D35" s="451" t="s">
        <v>12</v>
      </c>
      <c r="E35" s="450">
        <f>'ELETRICISTA 44H CTBJ'!E15</f>
        <v>1</v>
      </c>
      <c r="F35" s="452">
        <f>'ELETRICISTA 44H CTBJ'!I141</f>
        <v>5507.15</v>
      </c>
      <c r="G35" s="452">
        <f t="shared" si="3"/>
        <v>66085.8</v>
      </c>
      <c r="H35" s="453">
        <f t="shared" si="4"/>
        <v>66085.8</v>
      </c>
      <c r="I35" s="453">
        <f t="shared" si="5"/>
        <v>132171.6</v>
      </c>
    </row>
    <row r="36" ht="12" customHeight="1" spans="1:9">
      <c r="A36" s="448">
        <v>27</v>
      </c>
      <c r="B36" s="449" t="s">
        <v>26</v>
      </c>
      <c r="C36" s="450" t="str">
        <f>'CUIDADOR SOCIAL CTBJ'!I18</f>
        <v>5162-10</v>
      </c>
      <c r="D36" s="451" t="s">
        <v>12</v>
      </c>
      <c r="E36" s="450">
        <f>'CUIDADOR SOCIAL CTBJ'!E15</f>
        <v>1</v>
      </c>
      <c r="F36" s="452">
        <f>'CUIDADOR SOCIAL CTBJ'!I141</f>
        <v>3886.94</v>
      </c>
      <c r="G36" s="452">
        <f t="shared" si="3"/>
        <v>46643.28</v>
      </c>
      <c r="H36" s="453">
        <f t="shared" si="4"/>
        <v>46643.28</v>
      </c>
      <c r="I36" s="453">
        <f t="shared" si="5"/>
        <v>93286.56</v>
      </c>
    </row>
    <row r="37" ht="12" customHeight="1" spans="1:9">
      <c r="A37" s="448">
        <v>28</v>
      </c>
      <c r="B37" s="449" t="s">
        <v>30</v>
      </c>
      <c r="C37" s="450" t="s">
        <v>31</v>
      </c>
      <c r="D37" s="451" t="s">
        <v>12</v>
      </c>
      <c r="E37" s="450">
        <f>'AGENTE DE PORTARIA CTBJ '!E15</f>
        <v>1</v>
      </c>
      <c r="F37" s="452">
        <f>'AGENTE DE PORTARIA CTBJ '!I141</f>
        <v>4177.05</v>
      </c>
      <c r="G37" s="452">
        <f t="shared" si="3"/>
        <v>50124.6</v>
      </c>
      <c r="H37" s="453">
        <f t="shared" si="4"/>
        <v>50124.6</v>
      </c>
      <c r="I37" s="453">
        <f t="shared" si="5"/>
        <v>100249.2</v>
      </c>
    </row>
    <row r="38" ht="12" customHeight="1" spans="1:9">
      <c r="A38" s="448">
        <v>29</v>
      </c>
      <c r="B38" s="449" t="s">
        <v>34</v>
      </c>
      <c r="C38" s="450" t="str">
        <f>'TRATORISTA CTBJ'!I18</f>
        <v>6410-15</v>
      </c>
      <c r="D38" s="451" t="s">
        <v>12</v>
      </c>
      <c r="E38" s="450">
        <f>'TRATORISTA CTBJ'!E15</f>
        <v>1</v>
      </c>
      <c r="F38" s="452">
        <f>'TRATORISTA CTBJ'!I141</f>
        <v>4891.59</v>
      </c>
      <c r="G38" s="452">
        <f t="shared" si="3"/>
        <v>58699.08</v>
      </c>
      <c r="H38" s="453">
        <f t="shared" si="4"/>
        <v>58699.08</v>
      </c>
      <c r="I38" s="453">
        <f t="shared" si="5"/>
        <v>117398.16</v>
      </c>
    </row>
    <row r="39" ht="12" customHeight="1" spans="1:9">
      <c r="A39" s="448">
        <v>30</v>
      </c>
      <c r="B39" s="449" t="s">
        <v>36</v>
      </c>
      <c r="C39" s="450" t="s">
        <v>37</v>
      </c>
      <c r="D39" s="451" t="s">
        <v>12</v>
      </c>
      <c r="E39" s="450">
        <v>8</v>
      </c>
      <c r="F39" s="452">
        <f>'TRAB AGROPECUÁRIO CTBJ '!I141</f>
        <v>3945.83</v>
      </c>
      <c r="G39" s="452">
        <f t="shared" si="3"/>
        <v>47349.96</v>
      </c>
      <c r="H39" s="453">
        <f t="shared" si="4"/>
        <v>378799.68</v>
      </c>
      <c r="I39" s="453">
        <f t="shared" si="5"/>
        <v>757599.36</v>
      </c>
    </row>
    <row r="40" spans="1:9">
      <c r="A40" s="456" t="s">
        <v>52</v>
      </c>
      <c r="B40" s="447"/>
      <c r="C40" s="447"/>
      <c r="D40" s="447"/>
      <c r="E40" s="447"/>
      <c r="F40" s="447"/>
      <c r="G40" s="447"/>
      <c r="H40" s="457">
        <f>SUM(H27:H39)</f>
        <v>1804817.04</v>
      </c>
      <c r="I40" s="457">
        <f t="shared" si="5"/>
        <v>3609634.08</v>
      </c>
    </row>
    <row r="41" spans="1:9">
      <c r="A41" s="468" t="s">
        <v>53</v>
      </c>
      <c r="B41" s="468"/>
      <c r="C41" s="468"/>
      <c r="D41" s="468"/>
      <c r="E41" s="468"/>
      <c r="F41" s="469">
        <f>SUM(F27:F39)</f>
        <v>65041.44</v>
      </c>
      <c r="G41" s="469"/>
      <c r="H41" s="469"/>
      <c r="I41" s="469"/>
    </row>
    <row r="42" spans="1:9">
      <c r="A42" s="61"/>
      <c r="B42" s="61"/>
      <c r="C42" s="61"/>
      <c r="D42" s="61"/>
      <c r="E42" s="61"/>
      <c r="F42" s="61"/>
      <c r="G42" s="61"/>
      <c r="H42" s="61"/>
      <c r="I42" s="61"/>
    </row>
    <row r="43" spans="1:9">
      <c r="A43" s="456" t="s">
        <v>54</v>
      </c>
      <c r="B43" s="447"/>
      <c r="C43" s="447"/>
      <c r="D43" s="447"/>
      <c r="E43" s="447"/>
      <c r="F43" s="447"/>
      <c r="G43" s="447"/>
      <c r="H43" s="457" t="e">
        <f>H22+H40</f>
        <v>#REF!</v>
      </c>
      <c r="I43" s="457" t="e">
        <f>H43*2</f>
        <v>#REF!</v>
      </c>
    </row>
    <row r="44" spans="1:8">
      <c r="A44" s="470"/>
      <c r="B44" s="184"/>
      <c r="C44" s="184"/>
      <c r="D44" s="184"/>
      <c r="E44" s="184"/>
      <c r="F44" s="184"/>
      <c r="G44" s="184"/>
      <c r="H44" s="184"/>
    </row>
    <row r="45" customHeight="1" spans="1:8">
      <c r="A45" s="471" t="s">
        <v>55</v>
      </c>
      <c r="B45" s="471"/>
      <c r="C45" s="471"/>
      <c r="D45" s="471"/>
      <c r="E45" s="471"/>
      <c r="F45" s="471"/>
      <c r="G45" s="471"/>
      <c r="H45" s="471"/>
    </row>
    <row r="46" spans="1:8">
      <c r="A46" s="471"/>
      <c r="B46" s="471"/>
      <c r="C46" s="471"/>
      <c r="D46" s="471"/>
      <c r="E46" s="471"/>
      <c r="F46" s="471"/>
      <c r="G46" s="471"/>
      <c r="H46" s="471"/>
    </row>
  </sheetData>
  <mergeCells count="16">
    <mergeCell ref="A1:I1"/>
    <mergeCell ref="A2:I2"/>
    <mergeCell ref="A3:H3"/>
    <mergeCell ref="A22:G22"/>
    <mergeCell ref="A23:E23"/>
    <mergeCell ref="F23:G23"/>
    <mergeCell ref="H23:I23"/>
    <mergeCell ref="A24:I24"/>
    <mergeCell ref="A25:H25"/>
    <mergeCell ref="A40:G40"/>
    <mergeCell ref="A41:E41"/>
    <mergeCell ref="F41:G41"/>
    <mergeCell ref="H41:I41"/>
    <mergeCell ref="A42:I42"/>
    <mergeCell ref="A43:G43"/>
    <mergeCell ref="A45:H46"/>
  </mergeCells>
  <pageMargins left="0.236111111111111" right="0.236111111111111" top="1.05069444444444" bottom="1.05069444444444" header="0" footer="0"/>
  <pageSetup paperSize="9" orientation="landscape"/>
  <headerFooter/>
  <rowBreaks count="1" manualBreakCount="1">
    <brk id="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zoomScale="90" zoomScaleNormal="90" zoomScaleSheetLayoutView="91" topLeftCell="A8" workbookViewId="0">
      <selection activeCell="B27" sqref="B27"/>
    </sheetView>
  </sheetViews>
  <sheetFormatPr defaultColWidth="9.14285714285714" defaultRowHeight="15"/>
  <cols>
    <col min="1" max="1" width="5.42857142857143" customWidth="1"/>
    <col min="2" max="2" width="28.8571428571429" customWidth="1"/>
    <col min="3" max="3" width="10.8571428571429" customWidth="1"/>
    <col min="4" max="4" width="12.2857142857143" customWidth="1"/>
    <col min="5" max="5" width="16" customWidth="1"/>
    <col min="6" max="6" width="16.1428571428571" customWidth="1"/>
    <col min="7" max="7" width="6" customWidth="1"/>
    <col min="8" max="8" width="0.142857142857143" customWidth="1"/>
    <col min="9" max="9" width="9.14285714285714" hidden="1" customWidth="1"/>
    <col min="10" max="10" width="4.42857142857143" hidden="1" customWidth="1"/>
  </cols>
  <sheetData>
    <row r="1" spans="1:6">
      <c r="A1" s="398" t="s">
        <v>56</v>
      </c>
      <c r="B1" s="398"/>
      <c r="C1" s="398"/>
      <c r="D1" s="398"/>
      <c r="E1" s="398"/>
      <c r="F1" s="398"/>
    </row>
    <row r="2" ht="6.75" customHeight="1" spans="1:6">
      <c r="A2" s="399"/>
      <c r="B2" s="400"/>
      <c r="C2" s="400"/>
      <c r="D2" s="400"/>
      <c r="E2" s="400"/>
      <c r="F2" s="401"/>
    </row>
    <row r="3" customHeight="1" spans="1:7">
      <c r="A3" s="402" t="s">
        <v>57</v>
      </c>
      <c r="B3" s="402"/>
      <c r="C3" s="402"/>
      <c r="D3" s="402"/>
      <c r="E3" s="402"/>
      <c r="F3" s="402"/>
      <c r="G3" s="403"/>
    </row>
    <row r="4" ht="69" customHeight="1" spans="1:6">
      <c r="A4" s="404" t="s">
        <v>2</v>
      </c>
      <c r="B4" s="405" t="s">
        <v>58</v>
      </c>
      <c r="C4" s="406" t="s">
        <v>59</v>
      </c>
      <c r="D4" s="406" t="s">
        <v>60</v>
      </c>
      <c r="E4" s="406" t="s">
        <v>61</v>
      </c>
      <c r="F4" s="407" t="s">
        <v>62</v>
      </c>
    </row>
    <row r="5" spans="1:6">
      <c r="A5" s="408" t="s">
        <v>63</v>
      </c>
      <c r="B5" s="409" t="s">
        <v>64</v>
      </c>
      <c r="C5" s="410">
        <f>SUM(C6:C8)</f>
        <v>14955.1</v>
      </c>
      <c r="D5" s="410"/>
      <c r="E5" s="411">
        <v>26</v>
      </c>
      <c r="F5" s="411">
        <v>26</v>
      </c>
    </row>
    <row r="6" ht="42.75" customHeight="1" spans="1:6">
      <c r="A6" s="412" t="s">
        <v>65</v>
      </c>
      <c r="B6" s="413" t="s">
        <v>66</v>
      </c>
      <c r="C6" s="414">
        <v>8800.9</v>
      </c>
      <c r="D6" s="414">
        <v>1100</v>
      </c>
      <c r="E6" s="415">
        <f>ROUND(C6/D6,0)</f>
        <v>8</v>
      </c>
      <c r="F6" s="415">
        <v>8</v>
      </c>
    </row>
    <row r="7" ht="58.5" customHeight="1" spans="1:6">
      <c r="A7" s="412" t="s">
        <v>67</v>
      </c>
      <c r="B7" s="416" t="s">
        <v>68</v>
      </c>
      <c r="C7" s="414">
        <v>4403.3</v>
      </c>
      <c r="D7" s="414">
        <v>400</v>
      </c>
      <c r="E7" s="415">
        <f>ROUNDDOWN(C7/D7,0)</f>
        <v>11</v>
      </c>
      <c r="F7" s="415">
        <v>11</v>
      </c>
    </row>
    <row r="8" ht="58.5" customHeight="1" spans="1:6">
      <c r="A8" s="412" t="s">
        <v>69</v>
      </c>
      <c r="B8" s="416" t="s">
        <v>70</v>
      </c>
      <c r="C8" s="414">
        <v>1750.9</v>
      </c>
      <c r="D8" s="414">
        <v>250</v>
      </c>
      <c r="E8" s="415">
        <f>ROUND(C8/D8,0)</f>
        <v>7</v>
      </c>
      <c r="F8" s="415">
        <v>7</v>
      </c>
    </row>
    <row r="9" ht="6.75" customHeight="1" spans="1:6">
      <c r="A9" s="417"/>
      <c r="B9" s="418"/>
      <c r="C9" s="419"/>
      <c r="D9" s="410"/>
      <c r="E9" s="420"/>
      <c r="F9" s="420"/>
    </row>
    <row r="10" spans="1:6">
      <c r="A10" s="408" t="s">
        <v>71</v>
      </c>
      <c r="B10" s="409" t="s">
        <v>72</v>
      </c>
      <c r="C10" s="419">
        <v>16530.1</v>
      </c>
      <c r="D10" s="410"/>
      <c r="E10" s="421">
        <v>6</v>
      </c>
      <c r="F10" s="421">
        <v>6</v>
      </c>
    </row>
    <row r="11" ht="50.25" customHeight="1" spans="1:6">
      <c r="A11" s="412" t="s">
        <v>73</v>
      </c>
      <c r="B11" s="416" t="s">
        <v>74</v>
      </c>
      <c r="C11" s="422">
        <v>16530.1</v>
      </c>
      <c r="D11" s="422">
        <v>2700</v>
      </c>
      <c r="E11" s="415">
        <f>ROUNDDOWN(C11/D11,0)</f>
        <v>6</v>
      </c>
      <c r="F11" s="415">
        <v>6</v>
      </c>
    </row>
    <row r="12" spans="1:6">
      <c r="A12" s="417"/>
      <c r="B12" s="418" t="s">
        <v>75</v>
      </c>
      <c r="C12" s="419">
        <f>C5+C10</f>
        <v>31485.2</v>
      </c>
      <c r="D12" s="410"/>
      <c r="E12" s="420"/>
      <c r="F12" s="420"/>
    </row>
    <row r="13" spans="1:6">
      <c r="A13" s="423" t="s">
        <v>76</v>
      </c>
      <c r="B13" s="423"/>
      <c r="C13" s="423"/>
      <c r="D13" s="423"/>
      <c r="E13" s="423"/>
      <c r="F13" s="421">
        <f>F6+F7+F8+F11</f>
        <v>32</v>
      </c>
    </row>
    <row r="14" customHeight="1" spans="1:6">
      <c r="A14" s="424" t="s">
        <v>77</v>
      </c>
      <c r="B14" s="424"/>
      <c r="C14" s="424"/>
      <c r="D14" s="424"/>
      <c r="E14" s="424"/>
      <c r="F14" s="12"/>
    </row>
    <row r="15" ht="61.5" customHeight="1" spans="1:6">
      <c r="A15" s="404" t="s">
        <v>2</v>
      </c>
      <c r="B15" s="405" t="s">
        <v>58</v>
      </c>
      <c r="C15" s="425" t="s">
        <v>59</v>
      </c>
      <c r="D15" s="425" t="s">
        <v>60</v>
      </c>
      <c r="E15" s="425" t="s">
        <v>78</v>
      </c>
      <c r="F15" s="425" t="s">
        <v>62</v>
      </c>
    </row>
    <row r="16" spans="1:6">
      <c r="A16" s="408" t="s">
        <v>63</v>
      </c>
      <c r="B16" s="409" t="s">
        <v>64</v>
      </c>
      <c r="C16" s="410">
        <f>SUM(C17:C19)</f>
        <v>3758.38</v>
      </c>
      <c r="D16" s="410"/>
      <c r="E16" s="426"/>
      <c r="F16" s="426"/>
    </row>
    <row r="17" ht="45.75" customHeight="1" spans="1:6">
      <c r="A17" s="412" t="s">
        <v>65</v>
      </c>
      <c r="B17" s="427" t="s">
        <v>66</v>
      </c>
      <c r="C17" s="414">
        <v>3124.95</v>
      </c>
      <c r="D17" s="414">
        <v>1100</v>
      </c>
      <c r="E17" s="415">
        <f>ROUND(C17/D17,0)</f>
        <v>3</v>
      </c>
      <c r="F17" s="415">
        <v>3</v>
      </c>
    </row>
    <row r="18" ht="57.75" customHeight="1" spans="1:6">
      <c r="A18" s="412" t="s">
        <v>67</v>
      </c>
      <c r="B18" s="427" t="s">
        <v>79</v>
      </c>
      <c r="C18" s="414">
        <v>358.45</v>
      </c>
      <c r="D18" s="414">
        <v>400</v>
      </c>
      <c r="E18" s="415">
        <f>ROUND(C18/D18,0)</f>
        <v>1</v>
      </c>
      <c r="F18" s="415">
        <v>1</v>
      </c>
    </row>
    <row r="19" ht="65.25" customHeight="1" spans="1:6">
      <c r="A19" s="412" t="s">
        <v>69</v>
      </c>
      <c r="B19" s="427" t="s">
        <v>80</v>
      </c>
      <c r="C19" s="414">
        <v>274.98</v>
      </c>
      <c r="D19" s="414">
        <v>200</v>
      </c>
      <c r="E19" s="415">
        <f>ROUND(C19/D19,0)</f>
        <v>1</v>
      </c>
      <c r="F19" s="415" t="s">
        <v>81</v>
      </c>
    </row>
    <row r="20" ht="5.25" customHeight="1" spans="1:6">
      <c r="A20" s="428"/>
      <c r="B20" s="429"/>
      <c r="C20" s="430"/>
      <c r="D20" s="431"/>
      <c r="E20" s="432"/>
      <c r="F20" s="432"/>
    </row>
    <row r="21" spans="1:6">
      <c r="A21" s="433" t="s">
        <v>71</v>
      </c>
      <c r="B21" s="434" t="s">
        <v>72</v>
      </c>
      <c r="C21" s="410">
        <v>7504.8</v>
      </c>
      <c r="D21" s="431"/>
      <c r="E21" s="432"/>
      <c r="F21" s="432"/>
    </row>
    <row r="22" ht="55.5" customHeight="1" spans="1:6">
      <c r="A22" s="412" t="s">
        <v>73</v>
      </c>
      <c r="B22" s="427" t="s">
        <v>74</v>
      </c>
      <c r="C22" s="422">
        <v>7504.8</v>
      </c>
      <c r="D22" s="422">
        <v>2700</v>
      </c>
      <c r="E22" s="415">
        <f>ROUND(C22/D22,0)</f>
        <v>3</v>
      </c>
      <c r="F22" s="415" t="s">
        <v>82</v>
      </c>
    </row>
    <row r="23" spans="1:6">
      <c r="A23" s="417"/>
      <c r="B23" s="418" t="s">
        <v>75</v>
      </c>
      <c r="C23" s="419">
        <f>C16+C21</f>
        <v>11263.18</v>
      </c>
      <c r="D23" s="410"/>
      <c r="E23" s="420"/>
      <c r="F23" s="420"/>
    </row>
    <row r="24" spans="1:6">
      <c r="A24" s="423" t="s">
        <v>83</v>
      </c>
      <c r="B24" s="423"/>
      <c r="C24" s="423"/>
      <c r="D24" s="423"/>
      <c r="E24" s="423"/>
      <c r="F24" s="421">
        <v>8</v>
      </c>
    </row>
    <row r="25" spans="1:6">
      <c r="A25" s="423" t="s">
        <v>84</v>
      </c>
      <c r="B25" s="423"/>
      <c r="C25" s="423"/>
      <c r="D25" s="423"/>
      <c r="E25" s="423"/>
      <c r="F25" s="421">
        <f>F13+F24</f>
        <v>40</v>
      </c>
    </row>
    <row r="26" spans="1:10">
      <c r="A26" s="435" t="s">
        <v>85</v>
      </c>
      <c r="B26" s="435"/>
      <c r="C26" s="435"/>
      <c r="D26" s="435"/>
      <c r="E26" s="435"/>
      <c r="F26" s="435"/>
      <c r="G26" s="435"/>
      <c r="H26" s="435"/>
      <c r="I26" s="435"/>
      <c r="J26" s="435"/>
    </row>
    <row r="27" ht="9.75" customHeight="1"/>
    <row r="28" spans="2:10">
      <c r="B28" s="436" t="s">
        <v>86</v>
      </c>
      <c r="C28" s="436"/>
      <c r="D28" s="436"/>
      <c r="E28" s="436"/>
      <c r="F28" s="436"/>
      <c r="G28" s="436"/>
      <c r="H28" s="436"/>
      <c r="I28" s="436"/>
      <c r="J28" s="436"/>
    </row>
    <row r="29" ht="10.5" customHeight="1" spans="2:10">
      <c r="B29" s="436"/>
      <c r="C29" s="436"/>
      <c r="D29" s="436"/>
      <c r="E29" s="436"/>
      <c r="F29" s="436"/>
      <c r="G29" s="436"/>
      <c r="H29" s="436"/>
      <c r="I29" s="436"/>
      <c r="J29" s="436"/>
    </row>
    <row r="30" ht="2.25" customHeight="1" spans="2:10">
      <c r="B30" s="436"/>
      <c r="C30" s="436"/>
      <c r="D30" s="436"/>
      <c r="E30" s="436"/>
      <c r="F30" s="436"/>
      <c r="G30" s="436"/>
      <c r="H30" s="436"/>
      <c r="I30" s="436"/>
      <c r="J30" s="436"/>
    </row>
    <row r="31" ht="4.5" customHeight="1" spans="2:10">
      <c r="B31" s="437"/>
      <c r="C31" s="437"/>
      <c r="D31" s="437"/>
      <c r="E31" s="437"/>
      <c r="F31" s="437"/>
      <c r="G31" s="437"/>
      <c r="H31" s="437"/>
      <c r="I31" s="437"/>
      <c r="J31" s="437"/>
    </row>
    <row r="32" spans="2:10">
      <c r="B32" s="436" t="s">
        <v>87</v>
      </c>
      <c r="C32" s="436"/>
      <c r="D32" s="436"/>
      <c r="E32" s="436"/>
      <c r="F32" s="436"/>
      <c r="G32" s="436"/>
      <c r="H32" s="436"/>
      <c r="I32" s="436"/>
      <c r="J32" s="436"/>
    </row>
    <row r="33" spans="2:10">
      <c r="B33" s="436"/>
      <c r="C33" s="436"/>
      <c r="D33" s="436"/>
      <c r="E33" s="436"/>
      <c r="F33" s="436"/>
      <c r="G33" s="436"/>
      <c r="H33" s="436"/>
      <c r="I33" s="436"/>
      <c r="J33" s="436"/>
    </row>
    <row r="34" ht="6" customHeight="1" spans="2:10">
      <c r="B34" s="436"/>
      <c r="C34" s="436"/>
      <c r="D34" s="436"/>
      <c r="E34" s="436"/>
      <c r="F34" s="436"/>
      <c r="G34" s="436"/>
      <c r="H34" s="436"/>
      <c r="I34" s="436"/>
      <c r="J34" s="436"/>
    </row>
    <row r="35" ht="4.5" customHeight="1" spans="2:10">
      <c r="B35" s="438"/>
      <c r="C35" s="439"/>
      <c r="D35" s="439"/>
      <c r="E35" s="439"/>
      <c r="F35" s="439"/>
      <c r="G35" s="439"/>
      <c r="H35" s="439"/>
      <c r="I35" s="439"/>
      <c r="J35" s="444"/>
    </row>
    <row r="36" customHeight="1" spans="2:10">
      <c r="B36" s="436" t="s">
        <v>88</v>
      </c>
      <c r="C36" s="436"/>
      <c r="D36" s="436"/>
      <c r="E36" s="436"/>
      <c r="F36" s="436"/>
      <c r="G36" s="436"/>
      <c r="H36" s="436"/>
      <c r="I36" s="436"/>
      <c r="J36" s="436"/>
    </row>
    <row r="37" ht="10.5" customHeight="1" spans="2:10">
      <c r="B37" s="436"/>
      <c r="C37" s="436"/>
      <c r="D37" s="436"/>
      <c r="E37" s="436"/>
      <c r="F37" s="436"/>
      <c r="G37" s="436"/>
      <c r="H37" s="436"/>
      <c r="I37" s="436"/>
      <c r="J37" s="436"/>
    </row>
    <row r="38" hidden="1" spans="2:10">
      <c r="B38" s="436"/>
      <c r="C38" s="436"/>
      <c r="D38" s="436"/>
      <c r="E38" s="436"/>
      <c r="F38" s="436"/>
      <c r="G38" s="436"/>
      <c r="H38" s="436"/>
      <c r="I38" s="436"/>
      <c r="J38" s="436"/>
    </row>
    <row r="39" ht="9" customHeight="1"/>
    <row r="40" ht="26.25" customHeight="1" spans="2:7">
      <c r="B40" s="440" t="s">
        <v>89</v>
      </c>
      <c r="C40" s="441"/>
      <c r="D40" s="441"/>
      <c r="E40" s="441"/>
      <c r="F40" s="441"/>
      <c r="G40" s="441"/>
    </row>
    <row r="41" ht="7.5" customHeight="1"/>
    <row r="42" ht="20.25" customHeight="1" spans="2:7">
      <c r="B42" s="442" t="s">
        <v>90</v>
      </c>
      <c r="C42" s="443"/>
      <c r="D42" s="443"/>
      <c r="E42" s="443"/>
      <c r="F42" s="443"/>
      <c r="G42" s="443"/>
    </row>
  </sheetData>
  <mergeCells count="14">
    <mergeCell ref="A1:F1"/>
    <mergeCell ref="A2:F2"/>
    <mergeCell ref="A3:F3"/>
    <mergeCell ref="A13:E13"/>
    <mergeCell ref="A14:E14"/>
    <mergeCell ref="A24:E24"/>
    <mergeCell ref="A25:E25"/>
    <mergeCell ref="A26:J26"/>
    <mergeCell ref="B35:J35"/>
    <mergeCell ref="B40:G40"/>
    <mergeCell ref="B42:G42"/>
    <mergeCell ref="B36:J38"/>
    <mergeCell ref="B28:J30"/>
    <mergeCell ref="B32:J34"/>
  </mergeCells>
  <pageMargins left="0.75" right="0.75" top="1" bottom="1" header="0.5" footer="0.5"/>
  <pageSetup paperSize="9" scale="5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99"/>
  <sheetViews>
    <sheetView zoomScale="70" zoomScaleNormal="70" topLeftCell="A115" workbookViewId="0">
      <selection activeCell="H117" sqref="H117"/>
    </sheetView>
  </sheetViews>
  <sheetFormatPr defaultColWidth="14.4285714285714" defaultRowHeight="15" customHeight="1"/>
  <cols>
    <col min="1" max="1" width="7.42857142857143" style="1" customWidth="1"/>
    <col min="2" max="2" width="39.1428571428571" style="1" customWidth="1"/>
    <col min="3" max="3" width="15" style="1" customWidth="1"/>
    <col min="4" max="4" width="10.4285714285714" style="1" customWidth="1"/>
    <col min="5" max="5" width="13.4285714285714" style="1" customWidth="1"/>
    <col min="6" max="6" width="11.4285714285714" style="1" customWidth="1"/>
    <col min="7" max="7" width="12.4285714285714" style="1" customWidth="1"/>
    <col min="8" max="8" width="11.8571428571429" style="1" customWidth="1"/>
    <col min="9" max="9" width="38.1428571428571" style="1" customWidth="1"/>
    <col min="10" max="10" width="28.152380952381" style="205" customWidth="1"/>
    <col min="11" max="11" width="48.5714285714286" style="205" customWidth="1"/>
    <col min="12" max="12" width="28.152380952381" style="205" customWidth="1"/>
    <col min="13" max="13" width="30.8571428571429" style="1" customWidth="1"/>
    <col min="14" max="14" width="10.5714285714286" style="1" customWidth="1"/>
    <col min="15" max="16384" width="14.4285714285714" style="1"/>
  </cols>
  <sheetData>
    <row r="1" customHeight="1" spans="1:12">
      <c r="A1" s="206" t="s">
        <v>91</v>
      </c>
      <c r="B1" s="206"/>
      <c r="C1" s="206"/>
      <c r="D1" s="206"/>
      <c r="E1" s="206"/>
      <c r="F1" s="206"/>
      <c r="G1" s="206"/>
      <c r="H1" s="206"/>
      <c r="I1" s="206"/>
      <c r="J1" s="246"/>
      <c r="K1" s="247"/>
      <c r="L1" s="247"/>
    </row>
    <row r="2" customHeight="1" spans="10:12">
      <c r="J2" s="246"/>
      <c r="K2" s="247"/>
      <c r="L2" s="247"/>
    </row>
    <row r="3" ht="15.75" spans="1:12">
      <c r="A3" s="207" t="s">
        <v>92</v>
      </c>
      <c r="B3" s="208"/>
      <c r="C3" s="208"/>
      <c r="D3" s="208"/>
      <c r="E3" s="208"/>
      <c r="F3" s="208"/>
      <c r="G3" s="208"/>
      <c r="H3" s="208"/>
      <c r="I3" s="210"/>
      <c r="J3" s="248" t="s">
        <v>93</v>
      </c>
      <c r="K3" s="247"/>
      <c r="L3" s="247"/>
    </row>
    <row r="4" ht="15.75" spans="1:12">
      <c r="A4" s="207"/>
      <c r="B4" s="209"/>
      <c r="C4" s="209"/>
      <c r="D4" s="209"/>
      <c r="E4" s="209"/>
      <c r="F4" s="209"/>
      <c r="G4" s="209"/>
      <c r="H4" s="209"/>
      <c r="I4" s="249"/>
      <c r="J4" s="248"/>
      <c r="K4" s="247"/>
      <c r="L4" s="247"/>
    </row>
    <row r="5" ht="15.75" spans="1:12">
      <c r="A5" s="207" t="s">
        <v>94</v>
      </c>
      <c r="B5" s="208"/>
      <c r="C5" s="208"/>
      <c r="D5" s="208"/>
      <c r="E5" s="208"/>
      <c r="F5" s="208"/>
      <c r="G5" s="210"/>
      <c r="H5" s="211" t="s">
        <v>95</v>
      </c>
      <c r="I5" s="210"/>
      <c r="J5" s="248"/>
      <c r="K5" s="247"/>
      <c r="L5" s="247"/>
    </row>
    <row r="6" ht="15.75" spans="1:12">
      <c r="A6" s="207"/>
      <c r="B6" s="209"/>
      <c r="C6" s="209"/>
      <c r="D6" s="209"/>
      <c r="E6" s="209"/>
      <c r="F6" s="209"/>
      <c r="G6" s="209"/>
      <c r="H6" s="209"/>
      <c r="I6" s="249"/>
      <c r="J6" s="248"/>
      <c r="K6" s="250"/>
      <c r="L6" s="250"/>
    </row>
    <row r="7" ht="16.5" spans="1:12">
      <c r="A7" s="212" t="s">
        <v>96</v>
      </c>
      <c r="B7" s="208"/>
      <c r="C7" s="208"/>
      <c r="D7" s="208"/>
      <c r="E7" s="208"/>
      <c r="F7" s="208"/>
      <c r="G7" s="208"/>
      <c r="H7" s="208"/>
      <c r="I7" s="210"/>
      <c r="J7" s="248"/>
      <c r="K7" s="247"/>
      <c r="L7" s="247"/>
    </row>
    <row r="8" ht="15.75" spans="1:12">
      <c r="A8" s="213" t="s">
        <v>97</v>
      </c>
      <c r="B8" s="214" t="s">
        <v>98</v>
      </c>
      <c r="C8" s="208"/>
      <c r="D8" s="208"/>
      <c r="E8" s="208"/>
      <c r="F8" s="208"/>
      <c r="G8" s="208"/>
      <c r="H8" s="210"/>
      <c r="I8" s="251"/>
      <c r="J8" s="248"/>
      <c r="K8" s="252" t="s">
        <v>99</v>
      </c>
      <c r="L8" s="253"/>
    </row>
    <row r="9" ht="16.5" spans="1:12">
      <c r="A9" s="213" t="s">
        <v>100</v>
      </c>
      <c r="B9" s="214" t="s">
        <v>101</v>
      </c>
      <c r="C9" s="208"/>
      <c r="D9" s="208"/>
      <c r="E9" s="208"/>
      <c r="F9" s="208"/>
      <c r="G9" s="208"/>
      <c r="H9" s="210"/>
      <c r="I9" s="257" t="s">
        <v>102</v>
      </c>
      <c r="J9" s="248"/>
      <c r="K9" s="255" t="s">
        <v>103</v>
      </c>
      <c r="L9" s="256"/>
    </row>
    <row r="10" ht="16.5" spans="1:12">
      <c r="A10" s="213" t="s">
        <v>104</v>
      </c>
      <c r="B10" s="214" t="s">
        <v>105</v>
      </c>
      <c r="C10" s="208"/>
      <c r="D10" s="208"/>
      <c r="E10" s="208"/>
      <c r="F10" s="208"/>
      <c r="G10" s="208"/>
      <c r="H10" s="210"/>
      <c r="I10" s="257" t="s">
        <v>106</v>
      </c>
      <c r="J10" s="248"/>
      <c r="K10" s="258" t="s">
        <v>107</v>
      </c>
      <c r="L10" s="259">
        <f>J140</f>
        <v>2857.861344</v>
      </c>
    </row>
    <row r="11" ht="16.5" spans="1:12">
      <c r="A11" s="213" t="s">
        <v>108</v>
      </c>
      <c r="B11" s="214" t="s">
        <v>109</v>
      </c>
      <c r="C11" s="208"/>
      <c r="D11" s="208"/>
      <c r="E11" s="208"/>
      <c r="F11" s="208"/>
      <c r="G11" s="208"/>
      <c r="H11" s="210"/>
      <c r="I11" s="213">
        <v>12</v>
      </c>
      <c r="J11" s="248"/>
      <c r="K11" s="260"/>
      <c r="L11" s="260"/>
    </row>
    <row r="12" ht="15.75" spans="1:12">
      <c r="A12" s="215"/>
      <c r="B12" s="215"/>
      <c r="C12" s="215"/>
      <c r="D12" s="215"/>
      <c r="E12" s="215"/>
      <c r="F12" s="215"/>
      <c r="G12" s="215"/>
      <c r="H12" s="215"/>
      <c r="I12" s="261"/>
      <c r="J12" s="248"/>
      <c r="K12" s="252" t="s">
        <v>110</v>
      </c>
      <c r="L12" s="253"/>
    </row>
    <row r="13" ht="16.5" spans="1:12">
      <c r="A13" s="212" t="s">
        <v>111</v>
      </c>
      <c r="B13" s="208"/>
      <c r="C13" s="208"/>
      <c r="D13" s="208"/>
      <c r="E13" s="208"/>
      <c r="F13" s="208"/>
      <c r="G13" s="208"/>
      <c r="H13" s="208"/>
      <c r="I13" s="210"/>
      <c r="J13" s="248"/>
      <c r="K13" s="262" t="s">
        <v>112</v>
      </c>
      <c r="L13" s="263"/>
    </row>
    <row r="14" ht="12.75" customHeight="1" spans="1:12">
      <c r="A14" s="216" t="s">
        <v>113</v>
      </c>
      <c r="B14" s="210"/>
      <c r="C14" s="216" t="s">
        <v>114</v>
      </c>
      <c r="D14" s="210"/>
      <c r="E14" s="216" t="s">
        <v>115</v>
      </c>
      <c r="F14" s="208"/>
      <c r="G14" s="208"/>
      <c r="H14" s="208"/>
      <c r="I14" s="210"/>
      <c r="J14" s="248"/>
      <c r="K14" s="264" t="s">
        <v>116</v>
      </c>
      <c r="L14" s="265">
        <v>0.11</v>
      </c>
    </row>
    <row r="15" ht="15.75" spans="1:12">
      <c r="A15" s="217" t="s">
        <v>117</v>
      </c>
      <c r="B15" s="218"/>
      <c r="C15" s="219" t="s">
        <v>12</v>
      </c>
      <c r="D15" s="220"/>
      <c r="E15" s="211">
        <v>4</v>
      </c>
      <c r="F15" s="208"/>
      <c r="G15" s="208"/>
      <c r="H15" s="208"/>
      <c r="I15" s="210"/>
      <c r="J15" s="248"/>
      <c r="K15" s="267" t="s">
        <v>118</v>
      </c>
      <c r="L15" s="268">
        <f>I54</f>
        <v>473.82</v>
      </c>
    </row>
    <row r="16" ht="15.75" spans="1:12">
      <c r="A16" s="212" t="s">
        <v>119</v>
      </c>
      <c r="B16" s="208"/>
      <c r="C16" s="208"/>
      <c r="D16" s="208"/>
      <c r="E16" s="208"/>
      <c r="F16" s="208"/>
      <c r="G16" s="208"/>
      <c r="H16" s="208"/>
      <c r="I16" s="210"/>
      <c r="J16" s="248"/>
      <c r="K16" s="267" t="s">
        <v>120</v>
      </c>
      <c r="L16" s="268">
        <f>I106</f>
        <v>773.11</v>
      </c>
    </row>
    <row r="17" ht="15.75" spans="1:12">
      <c r="A17" s="213">
        <v>1</v>
      </c>
      <c r="B17" s="214" t="s">
        <v>121</v>
      </c>
      <c r="C17" s="208"/>
      <c r="D17" s="208"/>
      <c r="E17" s="208"/>
      <c r="F17" s="208"/>
      <c r="G17" s="208"/>
      <c r="H17" s="210"/>
      <c r="I17" s="213" t="s">
        <v>122</v>
      </c>
      <c r="J17" s="248"/>
      <c r="K17" s="267" t="s">
        <v>123</v>
      </c>
      <c r="L17" s="268">
        <f>I53</f>
        <v>0</v>
      </c>
    </row>
    <row r="18" ht="15.75" spans="1:12">
      <c r="A18" s="213">
        <v>2</v>
      </c>
      <c r="B18" s="214" t="s">
        <v>124</v>
      </c>
      <c r="C18" s="208"/>
      <c r="D18" s="208"/>
      <c r="E18" s="208"/>
      <c r="F18" s="208"/>
      <c r="G18" s="208"/>
      <c r="H18" s="210"/>
      <c r="I18" s="391" t="s">
        <v>46</v>
      </c>
      <c r="J18" s="248"/>
      <c r="K18" s="269" t="s">
        <v>125</v>
      </c>
      <c r="L18" s="270">
        <f>SUM(L15:L17)</f>
        <v>1246.93</v>
      </c>
    </row>
    <row r="19" ht="15.75" spans="1:12">
      <c r="A19" s="213">
        <v>3</v>
      </c>
      <c r="B19" s="214" t="s">
        <v>126</v>
      </c>
      <c r="C19" s="208"/>
      <c r="D19" s="208"/>
      <c r="E19" s="208"/>
      <c r="F19" s="208"/>
      <c r="G19" s="208"/>
      <c r="H19" s="210"/>
      <c r="I19" s="395">
        <v>1553.96</v>
      </c>
      <c r="J19" s="248"/>
      <c r="K19" s="267" t="s">
        <v>127</v>
      </c>
      <c r="L19" s="272">
        <f>I141</f>
        <v>4685.66</v>
      </c>
    </row>
    <row r="20" ht="25.5" spans="1:12">
      <c r="A20" s="223">
        <v>4</v>
      </c>
      <c r="B20" s="224" t="s">
        <v>128</v>
      </c>
      <c r="C20" s="208"/>
      <c r="D20" s="208"/>
      <c r="E20" s="208"/>
      <c r="F20" s="208"/>
      <c r="G20" s="208"/>
      <c r="H20" s="210"/>
      <c r="I20" s="273" t="s">
        <v>129</v>
      </c>
      <c r="J20" s="248"/>
      <c r="K20" s="274" t="s">
        <v>130</v>
      </c>
      <c r="L20" s="275">
        <f>L19-L18</f>
        <v>3438.73</v>
      </c>
    </row>
    <row r="21" ht="16.5" spans="1:12">
      <c r="A21" s="213">
        <v>5</v>
      </c>
      <c r="B21" s="214" t="s">
        <v>131</v>
      </c>
      <c r="C21" s="208"/>
      <c r="D21" s="208"/>
      <c r="E21" s="208"/>
      <c r="F21" s="208"/>
      <c r="G21" s="208"/>
      <c r="H21" s="210"/>
      <c r="I21" s="392" t="s">
        <v>132</v>
      </c>
      <c r="J21" s="248"/>
      <c r="K21" s="277" t="s">
        <v>133</v>
      </c>
      <c r="L21" s="278">
        <f>L20*11%</f>
        <v>378.2603</v>
      </c>
    </row>
    <row r="22" ht="16.5" spans="1:12">
      <c r="A22" s="225"/>
      <c r="B22" s="208"/>
      <c r="C22" s="208"/>
      <c r="D22" s="208"/>
      <c r="E22" s="208"/>
      <c r="F22" s="208"/>
      <c r="G22" s="208"/>
      <c r="H22" s="208"/>
      <c r="I22" s="210"/>
      <c r="J22" s="248"/>
      <c r="K22" s="264" t="s">
        <v>134</v>
      </c>
      <c r="L22" s="279"/>
    </row>
    <row r="23" ht="15.75" customHeight="1" spans="1:12">
      <c r="A23" s="212" t="s">
        <v>135</v>
      </c>
      <c r="B23" s="208"/>
      <c r="C23" s="208"/>
      <c r="D23" s="208"/>
      <c r="E23" s="208"/>
      <c r="F23" s="208"/>
      <c r="G23" s="208"/>
      <c r="H23" s="208"/>
      <c r="I23" s="210"/>
      <c r="J23" s="248"/>
      <c r="K23" s="280" t="s">
        <v>136</v>
      </c>
      <c r="L23" s="281">
        <v>0.012</v>
      </c>
    </row>
    <row r="24" ht="15.75" customHeight="1" spans="1:12">
      <c r="A24" s="226">
        <v>1</v>
      </c>
      <c r="B24" s="212" t="s">
        <v>137</v>
      </c>
      <c r="C24" s="208"/>
      <c r="D24" s="208"/>
      <c r="E24" s="208"/>
      <c r="F24" s="208"/>
      <c r="G24" s="210"/>
      <c r="H24" s="227" t="s">
        <v>138</v>
      </c>
      <c r="I24" s="227" t="s">
        <v>139</v>
      </c>
      <c r="J24" s="248"/>
      <c r="K24" s="282" t="s">
        <v>140</v>
      </c>
      <c r="L24" s="283">
        <v>0.048</v>
      </c>
    </row>
    <row r="25" ht="15.75" customHeight="1" spans="1:12">
      <c r="A25" s="228" t="s">
        <v>97</v>
      </c>
      <c r="B25" s="214" t="s">
        <v>141</v>
      </c>
      <c r="C25" s="208"/>
      <c r="D25" s="208"/>
      <c r="E25" s="208"/>
      <c r="F25" s="208"/>
      <c r="G25" s="210"/>
      <c r="H25" s="229"/>
      <c r="I25" s="286">
        <f>I19</f>
        <v>1553.96</v>
      </c>
      <c r="J25" s="248"/>
      <c r="K25" s="267" t="s">
        <v>142</v>
      </c>
      <c r="L25" s="272">
        <f>L19</f>
        <v>4685.66</v>
      </c>
    </row>
    <row r="26" ht="15.75" customHeight="1" spans="1:12">
      <c r="A26" s="228" t="s">
        <v>100</v>
      </c>
      <c r="B26" s="214" t="s">
        <v>143</v>
      </c>
      <c r="C26" s="208"/>
      <c r="D26" s="208"/>
      <c r="E26" s="208"/>
      <c r="F26" s="208"/>
      <c r="G26" s="210"/>
      <c r="H26" s="230"/>
      <c r="I26" s="285">
        <v>0</v>
      </c>
      <c r="J26" s="248"/>
      <c r="K26" s="277" t="s">
        <v>144</v>
      </c>
      <c r="L26" s="278">
        <f>L25*L23</f>
        <v>56.22792</v>
      </c>
    </row>
    <row r="27" ht="15.75" customHeight="1" spans="1:12">
      <c r="A27" s="228" t="s">
        <v>104</v>
      </c>
      <c r="B27" s="214" t="s">
        <v>145</v>
      </c>
      <c r="C27" s="208"/>
      <c r="D27" s="208"/>
      <c r="E27" s="208"/>
      <c r="F27" s="208"/>
      <c r="G27" s="210"/>
      <c r="H27" s="230"/>
      <c r="I27" s="286"/>
      <c r="J27" s="248"/>
      <c r="K27" s="264" t="s">
        <v>146</v>
      </c>
      <c r="L27" s="265">
        <v>0.01</v>
      </c>
    </row>
    <row r="28" ht="15.75" customHeight="1" spans="1:12">
      <c r="A28" s="228" t="s">
        <v>108</v>
      </c>
      <c r="B28" s="214" t="s">
        <v>147</v>
      </c>
      <c r="C28" s="208"/>
      <c r="D28" s="208"/>
      <c r="E28" s="208"/>
      <c r="F28" s="208"/>
      <c r="G28" s="210"/>
      <c r="H28" s="230"/>
      <c r="I28" s="287">
        <v>0</v>
      </c>
      <c r="J28" s="248"/>
      <c r="K28" s="274" t="s">
        <v>127</v>
      </c>
      <c r="L28" s="275">
        <f>L19</f>
        <v>4685.66</v>
      </c>
    </row>
    <row r="29" ht="15.75" customHeight="1" spans="1:12">
      <c r="A29" s="228" t="s">
        <v>148</v>
      </c>
      <c r="B29" s="214" t="s">
        <v>149</v>
      </c>
      <c r="C29" s="208"/>
      <c r="D29" s="208"/>
      <c r="E29" s="208"/>
      <c r="F29" s="208"/>
      <c r="G29" s="210"/>
      <c r="H29" s="230"/>
      <c r="I29" s="287">
        <v>0</v>
      </c>
      <c r="J29" s="248"/>
      <c r="K29" s="277" t="s">
        <v>133</v>
      </c>
      <c r="L29" s="278">
        <f>L28*L27</f>
        <v>46.8566</v>
      </c>
    </row>
    <row r="30" ht="15.75" customHeight="1" spans="1:12">
      <c r="A30" s="228" t="s">
        <v>150</v>
      </c>
      <c r="B30" s="214" t="s">
        <v>151</v>
      </c>
      <c r="C30" s="208"/>
      <c r="D30" s="208"/>
      <c r="E30" s="208"/>
      <c r="F30" s="208"/>
      <c r="G30" s="210"/>
      <c r="H30" s="230"/>
      <c r="I30" s="287">
        <v>0</v>
      </c>
      <c r="J30" s="248"/>
      <c r="K30" s="264" t="s">
        <v>152</v>
      </c>
      <c r="L30" s="265">
        <f>H119</f>
        <v>0.0349</v>
      </c>
    </row>
    <row r="31" ht="15.75" customHeight="1" spans="1:12">
      <c r="A31" s="212" t="s">
        <v>153</v>
      </c>
      <c r="B31" s="208"/>
      <c r="C31" s="208"/>
      <c r="D31" s="208"/>
      <c r="E31" s="208"/>
      <c r="F31" s="208"/>
      <c r="G31" s="208"/>
      <c r="H31" s="210"/>
      <c r="I31" s="288">
        <f>SUM(I25:I30)</f>
        <v>1553.96</v>
      </c>
      <c r="J31" s="289">
        <f>SUM(I25:I30)</f>
        <v>1553.96</v>
      </c>
      <c r="K31" s="274" t="s">
        <v>127</v>
      </c>
      <c r="L31" s="275">
        <f>L19</f>
        <v>4685.66</v>
      </c>
    </row>
    <row r="32" ht="15.75" customHeight="1" spans="1:12">
      <c r="A32" s="231"/>
      <c r="B32" s="231"/>
      <c r="C32" s="231"/>
      <c r="D32" s="231"/>
      <c r="E32" s="231"/>
      <c r="F32" s="231"/>
      <c r="G32" s="231"/>
      <c r="H32" s="231"/>
      <c r="I32" s="261"/>
      <c r="J32" s="290"/>
      <c r="K32" s="277" t="s">
        <v>133</v>
      </c>
      <c r="L32" s="278">
        <f>L31*L30</f>
        <v>163.529534</v>
      </c>
    </row>
    <row r="33" ht="15.75" customHeight="1" spans="1:12">
      <c r="A33" s="212" t="s">
        <v>154</v>
      </c>
      <c r="B33" s="208"/>
      <c r="C33" s="208"/>
      <c r="D33" s="208"/>
      <c r="E33" s="208"/>
      <c r="F33" s="208"/>
      <c r="G33" s="208"/>
      <c r="H33" s="208"/>
      <c r="I33" s="210"/>
      <c r="J33" s="290"/>
      <c r="K33" s="264" t="s">
        <v>155</v>
      </c>
      <c r="L33" s="265">
        <f>H118</f>
        <v>0.0076</v>
      </c>
    </row>
    <row r="34" ht="15.75" customHeight="1" spans="1:12">
      <c r="A34" s="212" t="s">
        <v>156</v>
      </c>
      <c r="B34" s="208"/>
      <c r="C34" s="208"/>
      <c r="D34" s="208"/>
      <c r="E34" s="208"/>
      <c r="F34" s="208"/>
      <c r="G34" s="210"/>
      <c r="H34" s="227" t="s">
        <v>138</v>
      </c>
      <c r="I34" s="227" t="s">
        <v>139</v>
      </c>
      <c r="J34" s="291"/>
      <c r="K34" s="274" t="s">
        <v>127</v>
      </c>
      <c r="L34" s="275">
        <f>L19</f>
        <v>4685.66</v>
      </c>
    </row>
    <row r="35" ht="15.75" customHeight="1" spans="1:12">
      <c r="A35" s="228" t="s">
        <v>97</v>
      </c>
      <c r="B35" s="214" t="s">
        <v>157</v>
      </c>
      <c r="C35" s="208"/>
      <c r="D35" s="208"/>
      <c r="E35" s="208"/>
      <c r="F35" s="208"/>
      <c r="G35" s="210"/>
      <c r="H35" s="230">
        <f>ROUND(1/12,4)</f>
        <v>0.0833</v>
      </c>
      <c r="I35" s="292">
        <f>ROUND(I31*H35,2)</f>
        <v>129.44</v>
      </c>
      <c r="J35" s="289">
        <f>I35+(I35*$H$50)</f>
        <v>177.488128</v>
      </c>
      <c r="K35" s="277" t="s">
        <v>133</v>
      </c>
      <c r="L35" s="278">
        <f>L34*L33</f>
        <v>35.611016</v>
      </c>
    </row>
    <row r="36" ht="15.75" customHeight="1" spans="1:12">
      <c r="A36" s="228" t="s">
        <v>100</v>
      </c>
      <c r="B36" s="214" t="s">
        <v>158</v>
      </c>
      <c r="C36" s="208"/>
      <c r="D36" s="208"/>
      <c r="E36" s="208"/>
      <c r="F36" s="208"/>
      <c r="G36" s="210"/>
      <c r="H36" s="230">
        <v>0.121</v>
      </c>
      <c r="I36" s="292">
        <f>ROUND(I31*H36,2)</f>
        <v>188.03</v>
      </c>
      <c r="J36" s="289">
        <f>I36+(I36*$H$50)</f>
        <v>257.826736</v>
      </c>
      <c r="K36" s="264" t="s">
        <v>159</v>
      </c>
      <c r="L36" s="265">
        <f>H120</f>
        <v>0.05</v>
      </c>
    </row>
    <row r="37" ht="15.75" customHeight="1" spans="1:12">
      <c r="A37" s="212" t="s">
        <v>160</v>
      </c>
      <c r="B37" s="208"/>
      <c r="C37" s="208"/>
      <c r="D37" s="208"/>
      <c r="E37" s="208"/>
      <c r="F37" s="208"/>
      <c r="G37" s="210"/>
      <c r="H37" s="232">
        <f>SUM(H35:H36)</f>
        <v>0.2043</v>
      </c>
      <c r="I37" s="288">
        <f>SUM(I35:I36)</f>
        <v>317.47</v>
      </c>
      <c r="J37" s="293"/>
      <c r="K37" s="274" t="s">
        <v>127</v>
      </c>
      <c r="L37" s="275">
        <f>L19</f>
        <v>4685.66</v>
      </c>
    </row>
    <row r="38" ht="15.75" customHeight="1" spans="1:12">
      <c r="A38" s="233" t="s">
        <v>161</v>
      </c>
      <c r="B38" s="234"/>
      <c r="C38" s="234"/>
      <c r="D38" s="234"/>
      <c r="E38" s="234"/>
      <c r="F38" s="234"/>
      <c r="G38" s="235" t="s">
        <v>162</v>
      </c>
      <c r="H38" s="208"/>
      <c r="I38" s="294">
        <f>I31</f>
        <v>1553.96</v>
      </c>
      <c r="J38" s="295"/>
      <c r="K38" s="277" t="s">
        <v>133</v>
      </c>
      <c r="L38" s="278">
        <f>L37*L36</f>
        <v>234.283</v>
      </c>
    </row>
    <row r="39" ht="15.75" customHeight="1" spans="1:12">
      <c r="A39" s="236"/>
      <c r="B39" s="233"/>
      <c r="C39" s="233"/>
      <c r="D39" s="233"/>
      <c r="E39" s="233"/>
      <c r="F39" s="237"/>
      <c r="G39" s="235" t="s">
        <v>163</v>
      </c>
      <c r="H39" s="208"/>
      <c r="I39" s="294">
        <f>I37</f>
        <v>317.47</v>
      </c>
      <c r="J39" s="296"/>
      <c r="K39" s="297" t="s">
        <v>164</v>
      </c>
      <c r="L39" s="298">
        <f>L21+L26+L29+L32+L35+L38</f>
        <v>914.76837</v>
      </c>
    </row>
    <row r="40" ht="15.75" customHeight="1" spans="1:12">
      <c r="A40" s="238"/>
      <c r="B40" s="239"/>
      <c r="C40" s="239"/>
      <c r="D40" s="239"/>
      <c r="E40" s="239"/>
      <c r="F40" s="239"/>
      <c r="G40" s="235" t="s">
        <v>75</v>
      </c>
      <c r="H40" s="208"/>
      <c r="I40" s="294">
        <f>SUM(I38:I39)</f>
        <v>1871.43</v>
      </c>
      <c r="J40" s="295"/>
      <c r="K40" s="299"/>
      <c r="L40" s="299"/>
    </row>
    <row r="41" ht="15.75" customHeight="1" spans="1:12">
      <c r="A41" s="212" t="s">
        <v>165</v>
      </c>
      <c r="B41" s="208"/>
      <c r="C41" s="208"/>
      <c r="D41" s="208"/>
      <c r="E41" s="208"/>
      <c r="F41" s="208"/>
      <c r="G41" s="210"/>
      <c r="H41" s="227" t="s">
        <v>138</v>
      </c>
      <c r="I41" s="227" t="s">
        <v>139</v>
      </c>
      <c r="J41" s="295"/>
      <c r="K41" s="300" t="s">
        <v>166</v>
      </c>
      <c r="L41" s="301"/>
    </row>
    <row r="42" ht="15.75" customHeight="1" spans="1:12">
      <c r="A42" s="228" t="s">
        <v>97</v>
      </c>
      <c r="B42" s="214" t="s">
        <v>167</v>
      </c>
      <c r="C42" s="208"/>
      <c r="D42" s="208"/>
      <c r="E42" s="208"/>
      <c r="F42" s="208"/>
      <c r="G42" s="210"/>
      <c r="H42" s="230">
        <v>0.2</v>
      </c>
      <c r="I42" s="292">
        <f t="shared" ref="I42:I49" si="0">ROUND($I$40*H42,2)</f>
        <v>374.29</v>
      </c>
      <c r="J42" s="302" t="s">
        <v>168</v>
      </c>
      <c r="K42" s="303" t="s">
        <v>169</v>
      </c>
      <c r="L42" s="304"/>
    </row>
    <row r="43" ht="15.75" customHeight="1" spans="1:12">
      <c r="A43" s="228" t="s">
        <v>100</v>
      </c>
      <c r="B43" s="214" t="s">
        <v>170</v>
      </c>
      <c r="C43" s="208"/>
      <c r="D43" s="208"/>
      <c r="E43" s="208"/>
      <c r="F43" s="208"/>
      <c r="G43" s="210"/>
      <c r="H43" s="230">
        <v>0.025</v>
      </c>
      <c r="I43" s="292">
        <f t="shared" si="0"/>
        <v>46.79</v>
      </c>
      <c r="J43" s="289">
        <f t="shared" ref="J43:J49" si="1">$I$31*H43</f>
        <v>38.849</v>
      </c>
      <c r="K43" s="305" t="s">
        <v>169</v>
      </c>
      <c r="L43" s="306">
        <f>L10+L39</f>
        <v>3772.629714</v>
      </c>
    </row>
    <row r="44" ht="15.75" customHeight="1" spans="1:12">
      <c r="A44" s="228" t="s">
        <v>104</v>
      </c>
      <c r="B44" s="214" t="s">
        <v>171</v>
      </c>
      <c r="C44" s="208"/>
      <c r="D44" s="208"/>
      <c r="E44" s="208"/>
      <c r="F44" s="208"/>
      <c r="G44" s="210"/>
      <c r="H44" s="240">
        <v>0.0332</v>
      </c>
      <c r="I44" s="292">
        <f t="shared" si="0"/>
        <v>62.13</v>
      </c>
      <c r="J44" s="302" t="s">
        <v>168</v>
      </c>
      <c r="K44" s="260"/>
      <c r="L44" s="307"/>
    </row>
    <row r="45" ht="15.75" customHeight="1" spans="1:12">
      <c r="A45" s="228" t="s">
        <v>108</v>
      </c>
      <c r="B45" s="214" t="s">
        <v>172</v>
      </c>
      <c r="C45" s="208"/>
      <c r="D45" s="208"/>
      <c r="E45" s="208"/>
      <c r="F45" s="208"/>
      <c r="G45" s="210"/>
      <c r="H45" s="230">
        <v>0.015</v>
      </c>
      <c r="I45" s="292">
        <f t="shared" si="0"/>
        <v>28.07</v>
      </c>
      <c r="J45" s="289">
        <f t="shared" si="1"/>
        <v>23.3094</v>
      </c>
      <c r="K45" s="260"/>
      <c r="L45" s="307"/>
    </row>
    <row r="46" ht="15.75" customHeight="1" spans="1:12">
      <c r="A46" s="228" t="s">
        <v>148</v>
      </c>
      <c r="B46" s="214" t="s">
        <v>173</v>
      </c>
      <c r="C46" s="208"/>
      <c r="D46" s="208"/>
      <c r="E46" s="208"/>
      <c r="F46" s="208"/>
      <c r="G46" s="210"/>
      <c r="H46" s="230">
        <v>0.01</v>
      </c>
      <c r="I46" s="292">
        <f t="shared" si="0"/>
        <v>18.71</v>
      </c>
      <c r="J46" s="289">
        <f t="shared" si="1"/>
        <v>15.5396</v>
      </c>
      <c r="K46" s="260"/>
      <c r="L46" s="307"/>
    </row>
    <row r="47" ht="15.75" customHeight="1" spans="1:12">
      <c r="A47" s="228" t="s">
        <v>150</v>
      </c>
      <c r="B47" s="214" t="s">
        <v>174</v>
      </c>
      <c r="C47" s="208"/>
      <c r="D47" s="208"/>
      <c r="E47" s="208"/>
      <c r="F47" s="208"/>
      <c r="G47" s="210"/>
      <c r="H47" s="230">
        <v>0.006</v>
      </c>
      <c r="I47" s="292">
        <f t="shared" si="0"/>
        <v>11.23</v>
      </c>
      <c r="J47" s="289">
        <f t="shared" si="1"/>
        <v>9.32376</v>
      </c>
      <c r="K47" s="260"/>
      <c r="L47" s="307"/>
    </row>
    <row r="48" ht="15.75" customHeight="1" spans="1:12">
      <c r="A48" s="228" t="s">
        <v>175</v>
      </c>
      <c r="B48" s="214" t="s">
        <v>176</v>
      </c>
      <c r="C48" s="208"/>
      <c r="D48" s="208"/>
      <c r="E48" s="208"/>
      <c r="F48" s="208"/>
      <c r="G48" s="210"/>
      <c r="H48" s="230">
        <v>0.002</v>
      </c>
      <c r="I48" s="292">
        <f t="shared" si="0"/>
        <v>3.74</v>
      </c>
      <c r="J48" s="289">
        <f t="shared" si="1"/>
        <v>3.10792</v>
      </c>
      <c r="K48" s="260"/>
      <c r="L48" s="307"/>
    </row>
    <row r="49" ht="15.75" customHeight="1" spans="1:12">
      <c r="A49" s="228" t="s">
        <v>177</v>
      </c>
      <c r="B49" s="214" t="s">
        <v>178</v>
      </c>
      <c r="C49" s="208"/>
      <c r="D49" s="208"/>
      <c r="E49" s="208"/>
      <c r="F49" s="208"/>
      <c r="G49" s="210"/>
      <c r="H49" s="230">
        <v>0.08</v>
      </c>
      <c r="I49" s="292">
        <f t="shared" si="0"/>
        <v>149.71</v>
      </c>
      <c r="J49" s="289">
        <f t="shared" si="1"/>
        <v>124.3168</v>
      </c>
      <c r="K49" s="308" t="s">
        <v>179</v>
      </c>
      <c r="L49" s="308"/>
    </row>
    <row r="50" ht="15.75" customHeight="1" spans="1:12">
      <c r="A50" s="212" t="s">
        <v>180</v>
      </c>
      <c r="B50" s="208"/>
      <c r="C50" s="208"/>
      <c r="D50" s="208"/>
      <c r="E50" s="208"/>
      <c r="F50" s="208"/>
      <c r="G50" s="210"/>
      <c r="H50" s="232">
        <f>SUM(H42:H49)</f>
        <v>0.3712</v>
      </c>
      <c r="I50" s="288">
        <f>SUM(I42:I49)</f>
        <v>694.67</v>
      </c>
      <c r="J50" s="296"/>
      <c r="K50" s="309" t="s">
        <v>181</v>
      </c>
      <c r="L50" s="309"/>
    </row>
    <row r="51" ht="15.75" customHeight="1" spans="1:12">
      <c r="A51" s="241"/>
      <c r="B51" s="208"/>
      <c r="C51" s="208"/>
      <c r="D51" s="208"/>
      <c r="E51" s="208"/>
      <c r="F51" s="208"/>
      <c r="G51" s="208"/>
      <c r="H51" s="208"/>
      <c r="I51" s="210"/>
      <c r="J51" s="296"/>
      <c r="K51" s="310" t="s">
        <v>182</v>
      </c>
      <c r="L51" s="311">
        <v>4</v>
      </c>
    </row>
    <row r="52" ht="15.75" customHeight="1" spans="1:12">
      <c r="A52" s="212" t="s">
        <v>183</v>
      </c>
      <c r="B52" s="208"/>
      <c r="C52" s="208"/>
      <c r="D52" s="208"/>
      <c r="E52" s="208"/>
      <c r="F52" s="208"/>
      <c r="G52" s="210"/>
      <c r="H52" s="232"/>
      <c r="I52" s="227" t="s">
        <v>139</v>
      </c>
      <c r="J52" s="296"/>
      <c r="K52" s="312" t="s">
        <v>184</v>
      </c>
      <c r="L52" s="313">
        <f>L43</f>
        <v>3772.629714</v>
      </c>
    </row>
    <row r="53" ht="15.75" customHeight="1" spans="1:12">
      <c r="A53" s="228" t="s">
        <v>97</v>
      </c>
      <c r="B53" s="225" t="s">
        <v>185</v>
      </c>
      <c r="C53" s="208"/>
      <c r="D53" s="208"/>
      <c r="E53" s="208"/>
      <c r="F53" s="208"/>
      <c r="G53" s="210"/>
      <c r="H53" s="242">
        <v>0</v>
      </c>
      <c r="I53" s="287">
        <v>0</v>
      </c>
      <c r="J53" s="289">
        <f t="shared" ref="J53:J56" si="2">I53</f>
        <v>0</v>
      </c>
      <c r="K53" s="312"/>
      <c r="L53" s="313"/>
    </row>
    <row r="54" ht="15.75" customHeight="1" spans="1:12">
      <c r="A54" s="228" t="s">
        <v>100</v>
      </c>
      <c r="B54" s="225" t="s">
        <v>186</v>
      </c>
      <c r="C54" s="208"/>
      <c r="D54" s="208"/>
      <c r="E54" s="208"/>
      <c r="F54" s="208"/>
      <c r="G54" s="210"/>
      <c r="H54" s="213" t="s">
        <v>187</v>
      </c>
      <c r="I54" s="286">
        <v>473.82</v>
      </c>
      <c r="J54" s="289">
        <f t="shared" si="2"/>
        <v>473.82</v>
      </c>
      <c r="K54" s="312"/>
      <c r="L54" s="313"/>
    </row>
    <row r="55" ht="15.75" customHeight="1" spans="1:12">
      <c r="A55" s="243" t="s">
        <v>104</v>
      </c>
      <c r="B55" s="244" t="s">
        <v>188</v>
      </c>
      <c r="C55" s="208"/>
      <c r="D55" s="208"/>
      <c r="E55" s="208"/>
      <c r="F55" s="208"/>
      <c r="G55" s="210"/>
      <c r="H55" s="245" t="s">
        <v>187</v>
      </c>
      <c r="I55" s="286">
        <v>52.15</v>
      </c>
      <c r="J55" s="289">
        <f t="shared" si="2"/>
        <v>52.15</v>
      </c>
      <c r="K55" s="314" t="s">
        <v>189</v>
      </c>
      <c r="L55" s="313">
        <f>I141</f>
        <v>4685.66</v>
      </c>
    </row>
    <row r="56" ht="15.75" customHeight="1" spans="1:12">
      <c r="A56" s="228" t="s">
        <v>108</v>
      </c>
      <c r="B56" s="225" t="s">
        <v>190</v>
      </c>
      <c r="C56" s="208"/>
      <c r="D56" s="208"/>
      <c r="E56" s="208"/>
      <c r="F56" s="208"/>
      <c r="G56" s="210"/>
      <c r="H56" s="213" t="s">
        <v>187</v>
      </c>
      <c r="I56" s="315">
        <v>4.31</v>
      </c>
      <c r="J56" s="289">
        <f t="shared" si="2"/>
        <v>4.31</v>
      </c>
      <c r="K56" s="316" t="s">
        <v>191</v>
      </c>
      <c r="L56" s="317">
        <f>L43</f>
        <v>3772.629714</v>
      </c>
    </row>
    <row r="57" ht="15.75" customHeight="1" spans="1:12">
      <c r="A57" s="212" t="s">
        <v>192</v>
      </c>
      <c r="B57" s="208"/>
      <c r="C57" s="208"/>
      <c r="D57" s="208"/>
      <c r="E57" s="208"/>
      <c r="F57" s="208"/>
      <c r="G57" s="208"/>
      <c r="H57" s="210"/>
      <c r="I57" s="318">
        <f>SUM(I53:I56)</f>
        <v>530.28</v>
      </c>
      <c r="J57" s="293"/>
      <c r="K57" s="319" t="s">
        <v>193</v>
      </c>
      <c r="L57" s="320">
        <f>L55-L56</f>
        <v>913.030285999999</v>
      </c>
    </row>
    <row r="58" ht="15.75" customHeight="1" spans="1:12">
      <c r="A58" s="241"/>
      <c r="B58" s="208"/>
      <c r="C58" s="208"/>
      <c r="D58" s="208"/>
      <c r="E58" s="208"/>
      <c r="F58" s="208"/>
      <c r="G58" s="208"/>
      <c r="H58" s="208"/>
      <c r="I58" s="210"/>
      <c r="J58" s="293"/>
      <c r="K58" s="321" t="s">
        <v>194</v>
      </c>
      <c r="L58" s="322">
        <f>SUM(I70:I73,I98,I106,I115)</f>
        <v>980.33</v>
      </c>
    </row>
    <row r="59" ht="15.75" customHeight="1" spans="1:13">
      <c r="A59" s="212" t="s">
        <v>195</v>
      </c>
      <c r="B59" s="208"/>
      <c r="C59" s="208"/>
      <c r="D59" s="208"/>
      <c r="E59" s="208"/>
      <c r="F59" s="208"/>
      <c r="G59" s="208"/>
      <c r="H59" s="208"/>
      <c r="I59" s="210"/>
      <c r="J59" s="293"/>
      <c r="K59" s="321" t="s">
        <v>196</v>
      </c>
      <c r="L59" s="323">
        <f>L57-L58</f>
        <v>-67.2997140000007</v>
      </c>
      <c r="M59" s="1" t="s">
        <v>197</v>
      </c>
    </row>
    <row r="60" ht="15.75" customHeight="1" spans="1:13">
      <c r="A60" s="212" t="s">
        <v>198</v>
      </c>
      <c r="B60" s="208"/>
      <c r="C60" s="208"/>
      <c r="D60" s="208"/>
      <c r="E60" s="208"/>
      <c r="F60" s="208"/>
      <c r="G60" s="208"/>
      <c r="H60" s="210"/>
      <c r="I60" s="227" t="s">
        <v>139</v>
      </c>
      <c r="J60" s="293"/>
      <c r="K60" s="324" t="s">
        <v>199</v>
      </c>
      <c r="L60" s="325">
        <f>ROUND(L59*L51,2)</f>
        <v>-269.2</v>
      </c>
      <c r="M60" s="1" t="s">
        <v>200</v>
      </c>
    </row>
    <row r="61" ht="15.75" customHeight="1" spans="1:13">
      <c r="A61" s="228" t="s">
        <v>73</v>
      </c>
      <c r="B61" s="216" t="s">
        <v>201</v>
      </c>
      <c r="C61" s="208"/>
      <c r="D61" s="208"/>
      <c r="E61" s="208"/>
      <c r="F61" s="208"/>
      <c r="G61" s="208"/>
      <c r="H61" s="210"/>
      <c r="I61" s="292">
        <f>I37</f>
        <v>317.47</v>
      </c>
      <c r="J61" s="293"/>
      <c r="K61" s="324" t="s">
        <v>202</v>
      </c>
      <c r="L61" s="325">
        <f>ROUND((L59*12)*L51,2)</f>
        <v>-3230.39</v>
      </c>
      <c r="M61" s="1" t="s">
        <v>203</v>
      </c>
    </row>
    <row r="62" ht="15.75" customHeight="1" spans="1:14">
      <c r="A62" s="228" t="s">
        <v>204</v>
      </c>
      <c r="B62" s="216" t="s">
        <v>205</v>
      </c>
      <c r="C62" s="208"/>
      <c r="D62" s="208"/>
      <c r="E62" s="208"/>
      <c r="F62" s="208"/>
      <c r="G62" s="208"/>
      <c r="H62" s="210"/>
      <c r="I62" s="292">
        <f>I50</f>
        <v>694.67</v>
      </c>
      <c r="J62" s="293"/>
      <c r="K62" s="326" t="s">
        <v>206</v>
      </c>
      <c r="L62" s="326"/>
      <c r="N62" s="327"/>
    </row>
    <row r="63" ht="15.75" customHeight="1" spans="1:12">
      <c r="A63" s="228" t="s">
        <v>207</v>
      </c>
      <c r="B63" s="216" t="s">
        <v>208</v>
      </c>
      <c r="C63" s="208"/>
      <c r="D63" s="208"/>
      <c r="E63" s="208"/>
      <c r="F63" s="208"/>
      <c r="G63" s="208"/>
      <c r="H63" s="210"/>
      <c r="I63" s="292">
        <f>I57</f>
        <v>530.28</v>
      </c>
      <c r="J63" s="293"/>
      <c r="K63" s="326"/>
      <c r="L63" s="326"/>
    </row>
    <row r="64" ht="15.75" customHeight="1" spans="1:12">
      <c r="A64" s="212" t="s">
        <v>209</v>
      </c>
      <c r="B64" s="208"/>
      <c r="C64" s="208"/>
      <c r="D64" s="208"/>
      <c r="E64" s="208"/>
      <c r="F64" s="208"/>
      <c r="G64" s="208"/>
      <c r="H64" s="210"/>
      <c r="I64" s="288">
        <f>SUM(I61:I63)</f>
        <v>1542.42</v>
      </c>
      <c r="J64" s="293"/>
      <c r="K64" s="326"/>
      <c r="L64" s="326"/>
    </row>
    <row r="65" ht="15.75" customHeight="1" spans="1:12">
      <c r="A65" s="328" t="s">
        <v>210</v>
      </c>
      <c r="B65" s="234"/>
      <c r="C65" s="234"/>
      <c r="D65" s="234"/>
      <c r="E65" s="234"/>
      <c r="F65" s="234"/>
      <c r="G65" s="235" t="s">
        <v>162</v>
      </c>
      <c r="H65" s="208"/>
      <c r="I65" s="294">
        <f>I31</f>
        <v>1553.96</v>
      </c>
      <c r="J65" s="293"/>
      <c r="K65" s="326"/>
      <c r="L65" s="326"/>
    </row>
    <row r="66" ht="15.75" customHeight="1" spans="1:12">
      <c r="A66" s="236"/>
      <c r="B66" s="328"/>
      <c r="C66" s="328"/>
      <c r="D66" s="328"/>
      <c r="E66" s="328"/>
      <c r="F66" s="237"/>
      <c r="G66" s="235" t="s">
        <v>211</v>
      </c>
      <c r="H66" s="208"/>
      <c r="I66" s="294">
        <f>I64</f>
        <v>1542.42</v>
      </c>
      <c r="J66" s="293"/>
      <c r="K66" s="326"/>
      <c r="L66" s="326"/>
    </row>
    <row r="67" ht="15.75" customHeight="1" spans="1:12">
      <c r="A67" s="238"/>
      <c r="B67" s="239"/>
      <c r="C67" s="239"/>
      <c r="D67" s="239"/>
      <c r="E67" s="239"/>
      <c r="F67" s="239"/>
      <c r="G67" s="235" t="s">
        <v>75</v>
      </c>
      <c r="H67" s="208"/>
      <c r="I67" s="294">
        <f>SUM(I65:I66)</f>
        <v>3096.38</v>
      </c>
      <c r="J67" s="293"/>
      <c r="K67" s="326"/>
      <c r="L67" s="326"/>
    </row>
    <row r="68" ht="15.75" customHeight="1" spans="1:12">
      <c r="A68" s="212" t="s">
        <v>212</v>
      </c>
      <c r="B68" s="208"/>
      <c r="C68" s="208"/>
      <c r="D68" s="208"/>
      <c r="E68" s="208"/>
      <c r="F68" s="208"/>
      <c r="G68" s="208"/>
      <c r="H68" s="208"/>
      <c r="I68" s="210"/>
      <c r="J68" s="293"/>
      <c r="K68" s="326"/>
      <c r="L68" s="326"/>
    </row>
    <row r="69" ht="15.75" customHeight="1" spans="1:12">
      <c r="A69" s="228">
        <v>3</v>
      </c>
      <c r="B69" s="212" t="s">
        <v>213</v>
      </c>
      <c r="C69" s="208"/>
      <c r="D69" s="208"/>
      <c r="E69" s="208"/>
      <c r="F69" s="208"/>
      <c r="G69" s="210"/>
      <c r="H69" s="227" t="s">
        <v>138</v>
      </c>
      <c r="I69" s="227" t="s">
        <v>139</v>
      </c>
      <c r="J69" s="293"/>
      <c r="K69" s="326"/>
      <c r="L69" s="326"/>
    </row>
    <row r="70" ht="15.75" customHeight="1" spans="1:12">
      <c r="A70" s="228" t="s">
        <v>97</v>
      </c>
      <c r="B70" s="214" t="s">
        <v>214</v>
      </c>
      <c r="C70" s="208"/>
      <c r="D70" s="208"/>
      <c r="E70" s="208"/>
      <c r="F70" s="208"/>
      <c r="G70" s="210"/>
      <c r="H70" s="230">
        <f>ROUND(((1/12)*5%),4)</f>
        <v>0.0042</v>
      </c>
      <c r="I70" s="292">
        <f t="shared" ref="I70:I74" si="3">ROUND(H70*$I$67,2)</f>
        <v>13</v>
      </c>
      <c r="J70" s="293"/>
      <c r="K70" s="326"/>
      <c r="L70" s="326"/>
    </row>
    <row r="71" ht="15.75" customHeight="1" spans="1:12">
      <c r="A71" s="228" t="s">
        <v>100</v>
      </c>
      <c r="B71" s="214" t="s">
        <v>215</v>
      </c>
      <c r="C71" s="208"/>
      <c r="D71" s="208"/>
      <c r="E71" s="208"/>
      <c r="F71" s="208"/>
      <c r="G71" s="210"/>
      <c r="H71" s="230">
        <f>TRUNC(H70*H49,4)</f>
        <v>0.0003</v>
      </c>
      <c r="I71" s="292">
        <f t="shared" si="3"/>
        <v>0.93</v>
      </c>
      <c r="J71" s="293"/>
      <c r="K71" s="326"/>
      <c r="L71" s="326"/>
    </row>
    <row r="72" ht="15.75" customHeight="1" spans="1:12">
      <c r="A72" s="228" t="s">
        <v>104</v>
      </c>
      <c r="B72" s="214" t="s">
        <v>216</v>
      </c>
      <c r="C72" s="208"/>
      <c r="D72" s="208"/>
      <c r="E72" s="208"/>
      <c r="F72" s="208"/>
      <c r="G72" s="210"/>
      <c r="H72" s="230">
        <f>ROUND(((7/30)/12)*95%,4)</f>
        <v>0.0185</v>
      </c>
      <c r="I72" s="292">
        <f t="shared" si="3"/>
        <v>57.28</v>
      </c>
      <c r="J72" s="293"/>
      <c r="K72" s="260"/>
      <c r="L72" s="260"/>
    </row>
    <row r="73" ht="15.75" customHeight="1" spans="1:12">
      <c r="A73" s="329" t="s">
        <v>108</v>
      </c>
      <c r="B73" s="330" t="s">
        <v>217</v>
      </c>
      <c r="C73" s="208"/>
      <c r="D73" s="208"/>
      <c r="E73" s="208"/>
      <c r="F73" s="208"/>
      <c r="G73" s="210"/>
      <c r="H73" s="230">
        <f>ROUND(H72*H50,4)</f>
        <v>0.0069</v>
      </c>
      <c r="I73" s="292">
        <f t="shared" si="3"/>
        <v>21.37</v>
      </c>
      <c r="J73" s="293"/>
      <c r="K73" s="260"/>
      <c r="L73" s="260"/>
    </row>
    <row r="74" ht="15.75" customHeight="1" spans="1:12">
      <c r="A74" s="228" t="s">
        <v>148</v>
      </c>
      <c r="B74" s="214" t="s">
        <v>218</v>
      </c>
      <c r="C74" s="208"/>
      <c r="D74" s="208"/>
      <c r="E74" s="208"/>
      <c r="F74" s="208"/>
      <c r="G74" s="210"/>
      <c r="H74" s="230">
        <v>0.04</v>
      </c>
      <c r="I74" s="292">
        <f t="shared" si="3"/>
        <v>123.86</v>
      </c>
      <c r="J74" s="289">
        <f>I74</f>
        <v>123.86</v>
      </c>
      <c r="K74" s="260"/>
      <c r="L74" s="260"/>
    </row>
    <row r="75" ht="15.75" customHeight="1" spans="1:12">
      <c r="A75" s="212" t="s">
        <v>219</v>
      </c>
      <c r="B75" s="208"/>
      <c r="C75" s="208"/>
      <c r="D75" s="208"/>
      <c r="E75" s="208"/>
      <c r="F75" s="208"/>
      <c r="G75" s="210"/>
      <c r="H75" s="232">
        <f>SUM(H70:H74)</f>
        <v>0.0699</v>
      </c>
      <c r="I75" s="288">
        <f>SUM(I70:I74)</f>
        <v>216.44</v>
      </c>
      <c r="J75" s="293"/>
      <c r="K75" s="350"/>
      <c r="L75" s="260"/>
    </row>
    <row r="76" ht="15.75" customHeight="1" spans="1:12">
      <c r="A76" s="233" t="s">
        <v>220</v>
      </c>
      <c r="B76" s="234"/>
      <c r="C76" s="234"/>
      <c r="D76" s="234"/>
      <c r="E76" s="234"/>
      <c r="F76" s="234"/>
      <c r="G76" s="235" t="s">
        <v>162</v>
      </c>
      <c r="H76" s="208"/>
      <c r="I76" s="294">
        <f>I31</f>
        <v>1553.96</v>
      </c>
      <c r="J76" s="293"/>
      <c r="K76" s="350"/>
      <c r="L76" s="260"/>
    </row>
    <row r="77" ht="15.75" customHeight="1" spans="1:12">
      <c r="A77" s="236"/>
      <c r="B77" s="233"/>
      <c r="C77" s="233"/>
      <c r="D77" s="233"/>
      <c r="E77" s="233"/>
      <c r="F77" s="237"/>
      <c r="G77" s="235" t="s">
        <v>211</v>
      </c>
      <c r="H77" s="208"/>
      <c r="I77" s="294">
        <f>I64</f>
        <v>1542.42</v>
      </c>
      <c r="J77" s="293"/>
      <c r="K77" s="350"/>
      <c r="L77" s="260"/>
    </row>
    <row r="78" ht="15.75" customHeight="1" spans="1:14">
      <c r="A78" s="236"/>
      <c r="B78" s="233"/>
      <c r="C78" s="233"/>
      <c r="D78" s="233"/>
      <c r="E78" s="233"/>
      <c r="F78" s="237"/>
      <c r="G78" s="235" t="s">
        <v>221</v>
      </c>
      <c r="H78" s="208"/>
      <c r="I78" s="294">
        <f>I75</f>
        <v>216.44</v>
      </c>
      <c r="J78" s="293"/>
      <c r="K78" s="350"/>
      <c r="L78" s="260"/>
      <c r="N78" s="351"/>
    </row>
    <row r="79" ht="15.75" customHeight="1" spans="1:12">
      <c r="A79" s="236"/>
      <c r="B79" s="237"/>
      <c r="C79" s="237"/>
      <c r="D79" s="237"/>
      <c r="E79" s="237"/>
      <c r="F79" s="237"/>
      <c r="G79" s="235" t="s">
        <v>75</v>
      </c>
      <c r="H79" s="208"/>
      <c r="I79" s="294">
        <f>SUM(I76:I78)</f>
        <v>3312.82</v>
      </c>
      <c r="J79" s="293"/>
      <c r="K79" s="350"/>
      <c r="L79" s="260"/>
    </row>
    <row r="80" ht="15.75" customHeight="1" spans="1:12">
      <c r="A80" s="212" t="s">
        <v>222</v>
      </c>
      <c r="B80" s="208"/>
      <c r="C80" s="208"/>
      <c r="D80" s="208"/>
      <c r="E80" s="208"/>
      <c r="F80" s="208"/>
      <c r="G80" s="208"/>
      <c r="H80" s="208"/>
      <c r="I80" s="210"/>
      <c r="J80" s="290"/>
      <c r="K80" s="350"/>
      <c r="L80" s="260"/>
    </row>
    <row r="81" ht="15.75" customHeight="1" spans="1:12">
      <c r="A81" s="212" t="s">
        <v>223</v>
      </c>
      <c r="B81" s="208"/>
      <c r="C81" s="208"/>
      <c r="D81" s="208"/>
      <c r="E81" s="208"/>
      <c r="F81" s="208"/>
      <c r="G81" s="210"/>
      <c r="H81" s="227" t="s">
        <v>138</v>
      </c>
      <c r="I81" s="227" t="s">
        <v>139</v>
      </c>
      <c r="J81" s="293"/>
      <c r="K81" s="350"/>
      <c r="L81" s="352"/>
    </row>
    <row r="82" ht="15.75" customHeight="1" spans="1:12">
      <c r="A82" s="228" t="s">
        <v>97</v>
      </c>
      <c r="B82" s="214" t="s">
        <v>224</v>
      </c>
      <c r="C82" s="208"/>
      <c r="D82" s="208"/>
      <c r="E82" s="208"/>
      <c r="F82" s="208"/>
      <c r="G82" s="210"/>
      <c r="H82" s="230">
        <f>ROUND(((1+1/3)/12)/12,4)</f>
        <v>0.0093</v>
      </c>
      <c r="I82" s="292">
        <f t="shared" ref="I82:I87" si="4">ROUND(H82*$I$79,2)</f>
        <v>30.81</v>
      </c>
      <c r="J82" s="293"/>
      <c r="K82" s="350"/>
      <c r="L82" s="260"/>
    </row>
    <row r="83" ht="15.75" customHeight="1" spans="1:12">
      <c r="A83" s="228" t="s">
        <v>100</v>
      </c>
      <c r="B83" s="214" t="s">
        <v>225</v>
      </c>
      <c r="C83" s="208"/>
      <c r="D83" s="208"/>
      <c r="E83" s="208"/>
      <c r="F83" s="208"/>
      <c r="G83" s="210"/>
      <c r="H83" s="230">
        <f>ROUND((2/30)/12,4)</f>
        <v>0.0056</v>
      </c>
      <c r="I83" s="292">
        <f t="shared" si="4"/>
        <v>18.55</v>
      </c>
      <c r="J83" s="293"/>
      <c r="K83" s="260"/>
      <c r="L83" s="260"/>
    </row>
    <row r="84" ht="15.75" customHeight="1" spans="1:12">
      <c r="A84" s="228" t="s">
        <v>104</v>
      </c>
      <c r="B84" s="214" t="s">
        <v>226</v>
      </c>
      <c r="C84" s="208"/>
      <c r="D84" s="208"/>
      <c r="E84" s="208"/>
      <c r="F84" s="208"/>
      <c r="G84" s="210"/>
      <c r="H84" s="230">
        <f>ROUND(((5/30)/12)*2%,4)</f>
        <v>0.0003</v>
      </c>
      <c r="I84" s="292">
        <f t="shared" si="4"/>
        <v>0.99</v>
      </c>
      <c r="J84" s="293"/>
      <c r="K84" s="260"/>
      <c r="L84" s="260"/>
    </row>
    <row r="85" ht="15.75" customHeight="1" spans="1:12">
      <c r="A85" s="228" t="s">
        <v>108</v>
      </c>
      <c r="B85" s="214" t="s">
        <v>227</v>
      </c>
      <c r="C85" s="208"/>
      <c r="D85" s="208"/>
      <c r="E85" s="208"/>
      <c r="F85" s="208"/>
      <c r="G85" s="210"/>
      <c r="H85" s="230">
        <f>ROUND(((15/30)/12)*8%,4)</f>
        <v>0.0033</v>
      </c>
      <c r="I85" s="292">
        <f t="shared" si="4"/>
        <v>10.93</v>
      </c>
      <c r="J85" s="293"/>
      <c r="K85" s="260"/>
      <c r="L85" s="260"/>
    </row>
    <row r="86" ht="15.75" customHeight="1" spans="1:12">
      <c r="A86" s="228" t="s">
        <v>148</v>
      </c>
      <c r="B86" s="214" t="s">
        <v>228</v>
      </c>
      <c r="C86" s="208"/>
      <c r="D86" s="208"/>
      <c r="E86" s="208"/>
      <c r="F86" s="208"/>
      <c r="G86" s="210"/>
      <c r="H86" s="230">
        <f>ROUND(((1+1/3)/12*4/12)*2%,4)</f>
        <v>0.0007</v>
      </c>
      <c r="I86" s="292">
        <f t="shared" si="4"/>
        <v>2.32</v>
      </c>
      <c r="J86" s="293"/>
      <c r="K86" s="260"/>
      <c r="L86" s="260"/>
    </row>
    <row r="87" ht="15.75" customHeight="1" spans="1:12">
      <c r="A87" s="243" t="s">
        <v>150</v>
      </c>
      <c r="B87" s="331" t="s">
        <v>229</v>
      </c>
      <c r="C87" s="208"/>
      <c r="D87" s="208"/>
      <c r="E87" s="208"/>
      <c r="F87" s="208"/>
      <c r="G87" s="210"/>
      <c r="H87" s="332">
        <v>0</v>
      </c>
      <c r="I87" s="292">
        <f t="shared" si="4"/>
        <v>0</v>
      </c>
      <c r="J87" s="293"/>
      <c r="K87" s="260"/>
      <c r="L87" s="260"/>
    </row>
    <row r="88" ht="15.75" customHeight="1" spans="1:12">
      <c r="A88" s="212" t="s">
        <v>230</v>
      </c>
      <c r="B88" s="208"/>
      <c r="C88" s="208"/>
      <c r="D88" s="208"/>
      <c r="E88" s="208"/>
      <c r="F88" s="208"/>
      <c r="G88" s="210"/>
      <c r="H88" s="232">
        <f>SUM(H82:H87)</f>
        <v>0.0192</v>
      </c>
      <c r="I88" s="288">
        <f>SUM(I82:I87)</f>
        <v>63.6</v>
      </c>
      <c r="J88" s="293"/>
      <c r="K88" s="260"/>
      <c r="L88" s="353"/>
    </row>
    <row r="89" ht="15.75" customHeight="1" spans="1:12">
      <c r="A89" s="241"/>
      <c r="B89" s="208"/>
      <c r="C89" s="208"/>
      <c r="D89" s="208"/>
      <c r="E89" s="208"/>
      <c r="F89" s="208"/>
      <c r="G89" s="208"/>
      <c r="H89" s="208"/>
      <c r="I89" s="210"/>
      <c r="J89" s="293"/>
      <c r="K89" s="354"/>
      <c r="L89" s="260"/>
    </row>
    <row r="90" ht="15.75" customHeight="1" spans="1:12">
      <c r="A90" s="333" t="s">
        <v>231</v>
      </c>
      <c r="B90" s="208"/>
      <c r="C90" s="208"/>
      <c r="D90" s="208"/>
      <c r="E90" s="208"/>
      <c r="F90" s="208"/>
      <c r="G90" s="210"/>
      <c r="H90" s="334" t="s">
        <v>138</v>
      </c>
      <c r="I90" s="334" t="s">
        <v>139</v>
      </c>
      <c r="J90" s="293"/>
      <c r="K90" s="260"/>
      <c r="L90" s="260"/>
    </row>
    <row r="91" ht="15.75" customHeight="1" spans="1:12">
      <c r="A91" s="243" t="s">
        <v>97</v>
      </c>
      <c r="B91" s="331" t="s">
        <v>232</v>
      </c>
      <c r="C91" s="208"/>
      <c r="D91" s="208"/>
      <c r="E91" s="208"/>
      <c r="F91" s="208"/>
      <c r="G91" s="210"/>
      <c r="H91" s="332">
        <v>0</v>
      </c>
      <c r="I91" s="355">
        <f>I31*H91</f>
        <v>0</v>
      </c>
      <c r="J91" s="293"/>
      <c r="K91" s="260"/>
      <c r="L91" s="260"/>
    </row>
    <row r="92" ht="15.75" customHeight="1" spans="1:12">
      <c r="A92" s="333" t="s">
        <v>233</v>
      </c>
      <c r="B92" s="208"/>
      <c r="C92" s="208"/>
      <c r="D92" s="208"/>
      <c r="E92" s="208"/>
      <c r="F92" s="208"/>
      <c r="G92" s="210"/>
      <c r="H92" s="335">
        <f>H91</f>
        <v>0</v>
      </c>
      <c r="I92" s="356">
        <f>I91</f>
        <v>0</v>
      </c>
      <c r="J92" s="293"/>
      <c r="K92" s="357"/>
      <c r="L92" s="260"/>
    </row>
    <row r="93" ht="15.75" customHeight="1" spans="1:12">
      <c r="A93" s="241"/>
      <c r="B93" s="208"/>
      <c r="C93" s="208"/>
      <c r="D93" s="208"/>
      <c r="E93" s="208"/>
      <c r="F93" s="208"/>
      <c r="G93" s="208"/>
      <c r="H93" s="208"/>
      <c r="I93" s="210"/>
      <c r="J93" s="293"/>
      <c r="K93" s="260"/>
      <c r="L93" s="260"/>
    </row>
    <row r="94" ht="15.75" customHeight="1" spans="1:12">
      <c r="A94" s="212" t="s">
        <v>234</v>
      </c>
      <c r="B94" s="208"/>
      <c r="C94" s="208"/>
      <c r="D94" s="208"/>
      <c r="E94" s="208"/>
      <c r="F94" s="208"/>
      <c r="G94" s="208"/>
      <c r="H94" s="208"/>
      <c r="I94" s="210"/>
      <c r="J94" s="293"/>
      <c r="K94" s="260"/>
      <c r="L94" s="260"/>
    </row>
    <row r="95" ht="15.75" customHeight="1" spans="1:12">
      <c r="A95" s="212" t="s">
        <v>235</v>
      </c>
      <c r="B95" s="208"/>
      <c r="C95" s="208"/>
      <c r="D95" s="208"/>
      <c r="E95" s="208"/>
      <c r="F95" s="208"/>
      <c r="G95" s="208"/>
      <c r="H95" s="210"/>
      <c r="I95" s="227" t="s">
        <v>139</v>
      </c>
      <c r="J95" s="293"/>
      <c r="K95" s="260"/>
      <c r="L95" s="260"/>
    </row>
    <row r="96" ht="15.75" customHeight="1" spans="1:12">
      <c r="A96" s="228" t="s">
        <v>236</v>
      </c>
      <c r="B96" s="216" t="s">
        <v>237</v>
      </c>
      <c r="C96" s="208"/>
      <c r="D96" s="208"/>
      <c r="E96" s="208"/>
      <c r="F96" s="208"/>
      <c r="G96" s="208"/>
      <c r="H96" s="210"/>
      <c r="I96" s="292">
        <f>I88</f>
        <v>63.6</v>
      </c>
      <c r="J96" s="293"/>
      <c r="K96" s="260"/>
      <c r="L96" s="260"/>
    </row>
    <row r="97" ht="15.75" customHeight="1" spans="1:12">
      <c r="A97" s="243" t="s">
        <v>238</v>
      </c>
      <c r="B97" s="336" t="s">
        <v>239</v>
      </c>
      <c r="C97" s="208"/>
      <c r="D97" s="208"/>
      <c r="E97" s="208"/>
      <c r="F97" s="208"/>
      <c r="G97" s="208"/>
      <c r="H97" s="210"/>
      <c r="I97" s="355">
        <f>I92</f>
        <v>0</v>
      </c>
      <c r="J97" s="293"/>
      <c r="K97" s="260"/>
      <c r="L97" s="260"/>
    </row>
    <row r="98" ht="15.75" customHeight="1" spans="1:12">
      <c r="A98" s="212" t="s">
        <v>240</v>
      </c>
      <c r="B98" s="208"/>
      <c r="C98" s="208"/>
      <c r="D98" s="208"/>
      <c r="E98" s="208"/>
      <c r="F98" s="208"/>
      <c r="G98" s="208"/>
      <c r="H98" s="210"/>
      <c r="I98" s="288">
        <f>SUM(I96:I97)</f>
        <v>63.6</v>
      </c>
      <c r="J98" s="293"/>
      <c r="K98" s="260"/>
      <c r="L98" s="260"/>
    </row>
    <row r="99" ht="15.75" customHeight="1" spans="1:12">
      <c r="A99" s="241"/>
      <c r="B99" s="208"/>
      <c r="C99" s="208"/>
      <c r="D99" s="208"/>
      <c r="E99" s="208"/>
      <c r="F99" s="208"/>
      <c r="G99" s="208"/>
      <c r="H99" s="208"/>
      <c r="I99" s="210"/>
      <c r="J99" s="293"/>
      <c r="K99" s="260"/>
      <c r="L99" s="260"/>
    </row>
    <row r="100" ht="15.75" customHeight="1" spans="1:12">
      <c r="A100" s="212" t="s">
        <v>241</v>
      </c>
      <c r="B100" s="208"/>
      <c r="C100" s="208"/>
      <c r="D100" s="208"/>
      <c r="E100" s="208"/>
      <c r="F100" s="208"/>
      <c r="G100" s="208"/>
      <c r="H100" s="208"/>
      <c r="I100" s="210"/>
      <c r="J100" s="293"/>
      <c r="K100" s="260"/>
      <c r="L100" s="260"/>
    </row>
    <row r="101" ht="15.75" customHeight="1" spans="1:12">
      <c r="A101" s="227">
        <v>5</v>
      </c>
      <c r="B101" s="212" t="s">
        <v>242</v>
      </c>
      <c r="C101" s="208"/>
      <c r="D101" s="208"/>
      <c r="E101" s="208"/>
      <c r="F101" s="208"/>
      <c r="G101" s="210"/>
      <c r="H101" s="227"/>
      <c r="I101" s="227" t="s">
        <v>139</v>
      </c>
      <c r="J101" s="293"/>
      <c r="K101" s="260"/>
      <c r="L101" s="260"/>
    </row>
    <row r="102" ht="15.75" customHeight="1" spans="1:12">
      <c r="A102" s="337" t="s">
        <v>97</v>
      </c>
      <c r="B102" s="225" t="s">
        <v>243</v>
      </c>
      <c r="C102" s="208"/>
      <c r="D102" s="208"/>
      <c r="E102" s="208"/>
      <c r="F102" s="208"/>
      <c r="G102" s="210"/>
      <c r="H102" s="338" t="s">
        <v>187</v>
      </c>
      <c r="I102" s="383">
        <v>574.17</v>
      </c>
      <c r="J102" s="293"/>
      <c r="K102" s="260"/>
      <c r="L102" s="260"/>
    </row>
    <row r="103" ht="15.75" customHeight="1" spans="1:12">
      <c r="A103" s="337" t="s">
        <v>100</v>
      </c>
      <c r="B103" s="225" t="s">
        <v>244</v>
      </c>
      <c r="C103" s="208"/>
      <c r="D103" s="208"/>
      <c r="E103" s="208"/>
      <c r="F103" s="208"/>
      <c r="G103" s="210"/>
      <c r="H103" s="338" t="s">
        <v>187</v>
      </c>
      <c r="I103" s="373">
        <v>118.24</v>
      </c>
      <c r="J103" s="293"/>
      <c r="K103" s="260"/>
      <c r="L103" s="260"/>
    </row>
    <row r="104" ht="15.75" customHeight="1" spans="1:12">
      <c r="A104" s="337" t="s">
        <v>104</v>
      </c>
      <c r="B104" s="225" t="s">
        <v>245</v>
      </c>
      <c r="C104" s="208"/>
      <c r="D104" s="208"/>
      <c r="E104" s="208"/>
      <c r="F104" s="208"/>
      <c r="G104" s="210"/>
      <c r="H104" s="338" t="s">
        <v>187</v>
      </c>
      <c r="I104" s="397">
        <f>UNIFORMES!F84</f>
        <v>53.68</v>
      </c>
      <c r="J104" s="293"/>
      <c r="K104" s="260"/>
      <c r="L104" s="260"/>
    </row>
    <row r="105" ht="15.75" customHeight="1" spans="1:12">
      <c r="A105" s="337" t="s">
        <v>108</v>
      </c>
      <c r="B105" s="225" t="s">
        <v>246</v>
      </c>
      <c r="C105" s="208"/>
      <c r="D105" s="208"/>
      <c r="E105" s="208"/>
      <c r="F105" s="208"/>
      <c r="G105" s="210"/>
      <c r="H105" s="339" t="s">
        <v>187</v>
      </c>
      <c r="I105" s="383">
        <v>27.02</v>
      </c>
      <c r="J105" s="293"/>
      <c r="K105" s="260"/>
      <c r="L105" s="260"/>
    </row>
    <row r="106" ht="15.75" customHeight="1" spans="1:12">
      <c r="A106" s="212" t="s">
        <v>247</v>
      </c>
      <c r="B106" s="208"/>
      <c r="C106" s="208"/>
      <c r="D106" s="208"/>
      <c r="E106" s="208"/>
      <c r="F106" s="208"/>
      <c r="G106" s="210"/>
      <c r="H106" s="232" t="s">
        <v>187</v>
      </c>
      <c r="I106" s="288">
        <f>SUM(I102:I105)</f>
        <v>773.11</v>
      </c>
      <c r="J106" s="293"/>
      <c r="K106" s="260"/>
      <c r="L106" s="260"/>
    </row>
    <row r="107" ht="15.75" customHeight="1" spans="1:12">
      <c r="A107" s="233" t="s">
        <v>248</v>
      </c>
      <c r="B107" s="234"/>
      <c r="C107" s="234"/>
      <c r="D107" s="234"/>
      <c r="E107" s="234"/>
      <c r="F107" s="234"/>
      <c r="G107" s="235" t="s">
        <v>162</v>
      </c>
      <c r="H107" s="208"/>
      <c r="I107" s="294">
        <f>I31</f>
        <v>1553.96</v>
      </c>
      <c r="J107" s="293"/>
      <c r="K107" s="260"/>
      <c r="L107" s="260"/>
    </row>
    <row r="108" ht="15.75" customHeight="1" spans="1:12">
      <c r="A108" s="236"/>
      <c r="B108" s="233"/>
      <c r="C108" s="233"/>
      <c r="D108" s="233"/>
      <c r="E108" s="233"/>
      <c r="F108" s="237"/>
      <c r="G108" s="235" t="s">
        <v>211</v>
      </c>
      <c r="H108" s="208"/>
      <c r="I108" s="294">
        <f>I64</f>
        <v>1542.42</v>
      </c>
      <c r="J108" s="293"/>
      <c r="K108" s="260"/>
      <c r="L108" s="260"/>
    </row>
    <row r="109" ht="15.75" customHeight="1" spans="1:12">
      <c r="A109" s="236"/>
      <c r="B109" s="233"/>
      <c r="C109" s="233"/>
      <c r="D109" s="233"/>
      <c r="E109" s="233"/>
      <c r="F109" s="237"/>
      <c r="G109" s="235" t="s">
        <v>221</v>
      </c>
      <c r="H109" s="208"/>
      <c r="I109" s="294">
        <f>I75</f>
        <v>216.44</v>
      </c>
      <c r="J109" s="293"/>
      <c r="K109" s="260"/>
      <c r="L109" s="260"/>
    </row>
    <row r="110" ht="15.75" customHeight="1" spans="1:12">
      <c r="A110" s="236"/>
      <c r="B110" s="233"/>
      <c r="C110" s="233"/>
      <c r="D110" s="233"/>
      <c r="E110" s="233"/>
      <c r="F110" s="237"/>
      <c r="G110" s="235" t="s">
        <v>249</v>
      </c>
      <c r="H110" s="208"/>
      <c r="I110" s="294">
        <f>I98</f>
        <v>63.6</v>
      </c>
      <c r="J110" s="293"/>
      <c r="K110" s="299"/>
      <c r="L110" s="299"/>
    </row>
    <row r="111" ht="15.75" customHeight="1" spans="1:12">
      <c r="A111" s="236"/>
      <c r="B111" s="233"/>
      <c r="C111" s="233"/>
      <c r="D111" s="233"/>
      <c r="E111" s="233"/>
      <c r="F111" s="237"/>
      <c r="G111" s="235" t="s">
        <v>250</v>
      </c>
      <c r="H111" s="208"/>
      <c r="I111" s="294">
        <f>I106</f>
        <v>773.11</v>
      </c>
      <c r="J111" s="293"/>
      <c r="K111" s="299"/>
      <c r="L111" s="299"/>
    </row>
    <row r="112" ht="15.75" customHeight="1" spans="1:12">
      <c r="A112" s="236"/>
      <c r="B112" s="237"/>
      <c r="C112" s="237"/>
      <c r="D112" s="237"/>
      <c r="E112" s="237"/>
      <c r="F112" s="237"/>
      <c r="G112" s="235" t="s">
        <v>75</v>
      </c>
      <c r="H112" s="208"/>
      <c r="I112" s="294">
        <f>SUM(I107:I111)</f>
        <v>4149.53</v>
      </c>
      <c r="J112" s="293"/>
      <c r="K112" s="260"/>
      <c r="L112" s="260"/>
    </row>
    <row r="113" ht="15.75" customHeight="1" spans="1:12">
      <c r="A113" s="212" t="s">
        <v>251</v>
      </c>
      <c r="B113" s="208"/>
      <c r="C113" s="208"/>
      <c r="D113" s="208"/>
      <c r="E113" s="208"/>
      <c r="F113" s="208"/>
      <c r="G113" s="208"/>
      <c r="H113" s="208"/>
      <c r="I113" s="210"/>
      <c r="J113" s="293"/>
      <c r="K113" s="260"/>
      <c r="L113" s="260"/>
    </row>
    <row r="114" ht="15.75" customHeight="1" spans="1:12">
      <c r="A114" s="227">
        <v>6</v>
      </c>
      <c r="B114" s="212" t="s">
        <v>252</v>
      </c>
      <c r="C114" s="208"/>
      <c r="D114" s="208"/>
      <c r="E114" s="208"/>
      <c r="F114" s="208"/>
      <c r="G114" s="210"/>
      <c r="H114" s="227" t="s">
        <v>138</v>
      </c>
      <c r="I114" s="227" t="s">
        <v>139</v>
      </c>
      <c r="J114" s="293"/>
      <c r="K114" s="260"/>
      <c r="L114" s="260"/>
    </row>
    <row r="115" ht="15.75" customHeight="1" spans="1:12">
      <c r="A115" s="228" t="s">
        <v>97</v>
      </c>
      <c r="B115" s="214" t="s">
        <v>253</v>
      </c>
      <c r="C115" s="208"/>
      <c r="D115" s="208"/>
      <c r="E115" s="208"/>
      <c r="F115" s="208"/>
      <c r="G115" s="210"/>
      <c r="H115" s="340">
        <v>0.0123</v>
      </c>
      <c r="I115" s="292">
        <f>ROUND(H115*I112,2)</f>
        <v>51.04</v>
      </c>
      <c r="J115" s="293"/>
      <c r="K115" s="260"/>
      <c r="L115" s="260"/>
    </row>
    <row r="116" ht="15.75" customHeight="1" spans="1:12">
      <c r="A116" s="228" t="s">
        <v>100</v>
      </c>
      <c r="B116" s="214" t="s">
        <v>254</v>
      </c>
      <c r="C116" s="208"/>
      <c r="D116" s="208"/>
      <c r="E116" s="208"/>
      <c r="F116" s="208"/>
      <c r="G116" s="210"/>
      <c r="H116" s="340">
        <v>0.0123</v>
      </c>
      <c r="I116" s="292">
        <f>ROUND(H116*(I112+I115),2)</f>
        <v>51.67</v>
      </c>
      <c r="J116" s="293"/>
      <c r="K116" s="260"/>
      <c r="L116" s="260"/>
    </row>
    <row r="117" ht="15.75" customHeight="1" spans="1:12">
      <c r="A117" s="228" t="s">
        <v>104</v>
      </c>
      <c r="B117" s="341" t="s">
        <v>255</v>
      </c>
      <c r="C117" s="208"/>
      <c r="D117" s="208"/>
      <c r="E117" s="208"/>
      <c r="F117" s="208"/>
      <c r="G117" s="210"/>
      <c r="H117" s="230"/>
      <c r="I117" s="361"/>
      <c r="J117" s="293"/>
      <c r="K117" s="260"/>
      <c r="L117" s="260"/>
    </row>
    <row r="118" ht="15.75" customHeight="1" spans="1:12">
      <c r="A118" s="228" t="s">
        <v>256</v>
      </c>
      <c r="B118" s="214" t="s">
        <v>257</v>
      </c>
      <c r="C118" s="208"/>
      <c r="D118" s="208"/>
      <c r="E118" s="208"/>
      <c r="F118" s="208"/>
      <c r="G118" s="210"/>
      <c r="H118" s="340">
        <v>0.0076</v>
      </c>
      <c r="I118" s="292">
        <f t="shared" ref="I118:I120" si="5">ROUND($I$128*H118,2)</f>
        <v>35.61</v>
      </c>
      <c r="J118" s="293"/>
      <c r="K118" s="260"/>
      <c r="L118" s="260"/>
    </row>
    <row r="119" ht="15.75" customHeight="1" spans="1:12">
      <c r="A119" s="228" t="s">
        <v>258</v>
      </c>
      <c r="B119" s="214" t="s">
        <v>152</v>
      </c>
      <c r="C119" s="208"/>
      <c r="D119" s="208"/>
      <c r="E119" s="208"/>
      <c r="F119" s="208"/>
      <c r="G119" s="210"/>
      <c r="H119" s="342">
        <v>0.0349</v>
      </c>
      <c r="I119" s="292">
        <f t="shared" si="5"/>
        <v>163.53</v>
      </c>
      <c r="J119" s="293"/>
      <c r="K119" s="260"/>
      <c r="L119" s="260"/>
    </row>
    <row r="120" ht="15.75" customHeight="1" spans="1:12">
      <c r="A120" s="228" t="s">
        <v>259</v>
      </c>
      <c r="B120" s="214" t="s">
        <v>260</v>
      </c>
      <c r="C120" s="208"/>
      <c r="D120" s="208"/>
      <c r="E120" s="208"/>
      <c r="F120" s="208"/>
      <c r="G120" s="210"/>
      <c r="H120" s="343">
        <v>0.05</v>
      </c>
      <c r="I120" s="292">
        <f t="shared" si="5"/>
        <v>234.28</v>
      </c>
      <c r="J120" s="293"/>
      <c r="K120" s="260"/>
      <c r="L120" s="260"/>
    </row>
    <row r="121" ht="15.75" customHeight="1" spans="1:12">
      <c r="A121" s="212" t="s">
        <v>261</v>
      </c>
      <c r="B121" s="208"/>
      <c r="C121" s="208"/>
      <c r="D121" s="208"/>
      <c r="E121" s="208"/>
      <c r="F121" s="208"/>
      <c r="G121" s="210"/>
      <c r="H121" s="344">
        <f>SUM(H115:H120)</f>
        <v>0.1171</v>
      </c>
      <c r="I121" s="288">
        <f>SUM(I115:I120)</f>
        <v>536.13</v>
      </c>
      <c r="J121" s="293"/>
      <c r="K121" s="260"/>
      <c r="L121" s="260"/>
    </row>
    <row r="122" ht="15.75" customHeight="1" spans="1:12">
      <c r="A122" s="215"/>
      <c r="B122" s="345"/>
      <c r="C122" s="345"/>
      <c r="D122" s="345"/>
      <c r="E122" s="345"/>
      <c r="F122" s="345"/>
      <c r="G122" s="345"/>
      <c r="H122" s="345"/>
      <c r="I122" s="261"/>
      <c r="J122" s="293"/>
      <c r="K122" s="260"/>
      <c r="L122" s="260"/>
    </row>
    <row r="123" ht="15.75" customHeight="1" spans="1:12">
      <c r="A123" s="346" t="s">
        <v>262</v>
      </c>
      <c r="B123" s="347" t="s">
        <v>263</v>
      </c>
      <c r="C123" s="347"/>
      <c r="D123" s="347"/>
      <c r="E123" s="347"/>
      <c r="F123" s="347"/>
      <c r="G123" s="347"/>
      <c r="H123" s="348">
        <f>SUM(H118+H119+H120)</f>
        <v>0.0925</v>
      </c>
      <c r="I123" s="362"/>
      <c r="J123" s="293"/>
      <c r="K123" s="260"/>
      <c r="L123" s="260"/>
    </row>
    <row r="124" ht="15.75" customHeight="1" spans="1:12">
      <c r="A124" s="346"/>
      <c r="B124" s="347">
        <v>100</v>
      </c>
      <c r="C124" s="347"/>
      <c r="D124" s="347"/>
      <c r="E124" s="347"/>
      <c r="F124" s="347"/>
      <c r="G124" s="347"/>
      <c r="H124" s="348"/>
      <c r="I124" s="362"/>
      <c r="J124" s="293"/>
      <c r="K124" s="260"/>
      <c r="L124" s="260"/>
    </row>
    <row r="125" ht="15.75" customHeight="1" spans="1:12">
      <c r="A125" s="349"/>
      <c r="B125" s="347"/>
      <c r="C125" s="347"/>
      <c r="D125" s="347"/>
      <c r="E125" s="347"/>
      <c r="F125" s="347"/>
      <c r="G125" s="347"/>
      <c r="H125" s="348"/>
      <c r="I125" s="362"/>
      <c r="J125" s="293"/>
      <c r="K125" s="299"/>
      <c r="L125" s="299"/>
    </row>
    <row r="126" ht="15.75" customHeight="1" spans="1:12">
      <c r="A126" s="346" t="s">
        <v>264</v>
      </c>
      <c r="B126" s="347" t="s">
        <v>265</v>
      </c>
      <c r="C126" s="347"/>
      <c r="D126" s="347"/>
      <c r="E126" s="347"/>
      <c r="F126" s="347"/>
      <c r="G126" s="347"/>
      <c r="H126" s="348"/>
      <c r="I126" s="362">
        <f>I112+I115+I116</f>
        <v>4252.24</v>
      </c>
      <c r="J126" s="293"/>
      <c r="K126" s="260"/>
      <c r="L126" s="260"/>
    </row>
    <row r="127" ht="15.75" customHeight="1" spans="1:12">
      <c r="A127" s="346"/>
      <c r="B127" s="347"/>
      <c r="C127" s="347"/>
      <c r="D127" s="347"/>
      <c r="E127" s="347"/>
      <c r="F127" s="347"/>
      <c r="G127" s="347"/>
      <c r="H127" s="348"/>
      <c r="I127" s="362"/>
      <c r="J127" s="293"/>
      <c r="K127" s="260"/>
      <c r="L127" s="260"/>
    </row>
    <row r="128" ht="15.75" customHeight="1" spans="1:12">
      <c r="A128" s="346" t="s">
        <v>266</v>
      </c>
      <c r="B128" s="347" t="s">
        <v>267</v>
      </c>
      <c r="C128" s="347"/>
      <c r="D128" s="347"/>
      <c r="E128" s="347"/>
      <c r="F128" s="347"/>
      <c r="G128" s="347"/>
      <c r="H128" s="348"/>
      <c r="I128" s="362">
        <f>ROUND(I126/(1-H123),2)</f>
        <v>4685.66</v>
      </c>
      <c r="J128" s="293"/>
      <c r="K128" s="260"/>
      <c r="L128" s="260"/>
    </row>
    <row r="129" ht="15.75" customHeight="1" spans="1:12">
      <c r="A129" s="346"/>
      <c r="B129" s="347"/>
      <c r="C129" s="347"/>
      <c r="D129" s="347"/>
      <c r="E129" s="347"/>
      <c r="F129" s="347"/>
      <c r="G129" s="347"/>
      <c r="H129" s="348"/>
      <c r="I129" s="362"/>
      <c r="J129" s="293"/>
      <c r="K129" s="260"/>
      <c r="L129" s="260"/>
    </row>
    <row r="130" ht="15.75" customHeight="1" spans="1:12">
      <c r="A130" s="346"/>
      <c r="B130" s="347" t="s">
        <v>268</v>
      </c>
      <c r="C130" s="347"/>
      <c r="D130" s="347"/>
      <c r="E130" s="347"/>
      <c r="F130" s="347"/>
      <c r="G130" s="347"/>
      <c r="H130" s="348"/>
      <c r="I130" s="362">
        <f>I128-I126</f>
        <v>433.42</v>
      </c>
      <c r="J130" s="293"/>
      <c r="K130" s="260"/>
      <c r="L130" s="260"/>
    </row>
    <row r="131" ht="15.75" customHeight="1" spans="1:12">
      <c r="A131" s="215"/>
      <c r="B131" s="363"/>
      <c r="C131" s="363"/>
      <c r="D131" s="363"/>
      <c r="E131" s="363"/>
      <c r="F131" s="363"/>
      <c r="G131" s="363"/>
      <c r="H131" s="363"/>
      <c r="I131" s="364"/>
      <c r="J131" s="293"/>
      <c r="K131" s="260"/>
      <c r="L131" s="260"/>
    </row>
    <row r="132" ht="15.75" customHeight="1" spans="1:12">
      <c r="A132" s="212" t="s">
        <v>269</v>
      </c>
      <c r="B132" s="208"/>
      <c r="C132" s="208"/>
      <c r="D132" s="208"/>
      <c r="E132" s="208"/>
      <c r="F132" s="208"/>
      <c r="G132" s="208"/>
      <c r="H132" s="208"/>
      <c r="I132" s="210"/>
      <c r="J132" s="293"/>
      <c r="K132" s="260"/>
      <c r="L132" s="260"/>
    </row>
    <row r="133" ht="15.75" customHeight="1" spans="1:12">
      <c r="A133" s="212" t="s">
        <v>270</v>
      </c>
      <c r="B133" s="208"/>
      <c r="C133" s="208"/>
      <c r="D133" s="208"/>
      <c r="E133" s="208"/>
      <c r="F133" s="208"/>
      <c r="G133" s="208"/>
      <c r="H133" s="210"/>
      <c r="I133" s="227" t="s">
        <v>139</v>
      </c>
      <c r="J133" s="293"/>
      <c r="K133" s="299"/>
      <c r="L133" s="299"/>
    </row>
    <row r="134" ht="15.75" customHeight="1" spans="1:12">
      <c r="A134" s="213" t="s">
        <v>97</v>
      </c>
      <c r="B134" s="214" t="str">
        <f>A23</f>
        <v>MÓDULO 1 - COMPOSIÇÃO DA REMUNERAÇÃO</v>
      </c>
      <c r="C134" s="208"/>
      <c r="D134" s="208"/>
      <c r="E134" s="208"/>
      <c r="F134" s="208"/>
      <c r="G134" s="208"/>
      <c r="H134" s="210"/>
      <c r="I134" s="365">
        <f>I31</f>
        <v>1553.96</v>
      </c>
      <c r="J134" s="293"/>
      <c r="K134" s="299"/>
      <c r="L134" s="299"/>
    </row>
    <row r="135" ht="15.75" customHeight="1" spans="1:12">
      <c r="A135" s="213" t="s">
        <v>100</v>
      </c>
      <c r="B135" s="214" t="str">
        <f>A33</f>
        <v>MÓDULO 2 – ENCARGOS E BENEFÍCIOS ANUAIS, MENSAIS E DIÁRIOS</v>
      </c>
      <c r="C135" s="208"/>
      <c r="D135" s="208"/>
      <c r="E135" s="208"/>
      <c r="F135" s="208"/>
      <c r="G135" s="208"/>
      <c r="H135" s="210"/>
      <c r="I135" s="365">
        <f>I64</f>
        <v>1542.42</v>
      </c>
      <c r="J135" s="293"/>
      <c r="K135" s="299"/>
      <c r="L135" s="299"/>
    </row>
    <row r="136" ht="15.75" customHeight="1" spans="1:12">
      <c r="A136" s="213" t="s">
        <v>104</v>
      </c>
      <c r="B136" s="214" t="str">
        <f>A68</f>
        <v>MÓDULO 3 – PROVISÃO PARA RESCISÃO</v>
      </c>
      <c r="C136" s="208"/>
      <c r="D136" s="208"/>
      <c r="E136" s="208"/>
      <c r="F136" s="208"/>
      <c r="G136" s="208"/>
      <c r="H136" s="210"/>
      <c r="I136" s="365">
        <f>I75</f>
        <v>216.44</v>
      </c>
      <c r="J136" s="293"/>
      <c r="K136" s="247"/>
      <c r="L136" s="247"/>
    </row>
    <row r="137" ht="15.75" customHeight="1" spans="1:12">
      <c r="A137" s="213" t="s">
        <v>108</v>
      </c>
      <c r="B137" s="214" t="str">
        <f>A80</f>
        <v>MÓDULO 4 – CUSTO DE REPOSIÇÃO DO PROFISSIONAL AUSENTE</v>
      </c>
      <c r="C137" s="208"/>
      <c r="D137" s="208"/>
      <c r="E137" s="208"/>
      <c r="F137" s="208"/>
      <c r="G137" s="208"/>
      <c r="H137" s="210"/>
      <c r="I137" s="365">
        <f>I98</f>
        <v>63.6</v>
      </c>
      <c r="J137" s="366"/>
      <c r="K137" s="247"/>
      <c r="L137" s="247"/>
    </row>
    <row r="138" ht="15.75" customHeight="1" spans="1:12">
      <c r="A138" s="213" t="s">
        <v>148</v>
      </c>
      <c r="B138" s="214" t="str">
        <f>A100</f>
        <v>MÓDULO 5 – INSUMOS DIVERSOS</v>
      </c>
      <c r="C138" s="208"/>
      <c r="D138" s="208"/>
      <c r="E138" s="208"/>
      <c r="F138" s="208"/>
      <c r="G138" s="208"/>
      <c r="H138" s="210"/>
      <c r="I138" s="365">
        <f>I106</f>
        <v>773.11</v>
      </c>
      <c r="J138" s="293"/>
      <c r="K138" s="247"/>
      <c r="L138" s="247"/>
    </row>
    <row r="139" ht="15.75" customHeight="1" spans="1:12">
      <c r="A139" s="212" t="s">
        <v>271</v>
      </c>
      <c r="B139" s="208"/>
      <c r="C139" s="208"/>
      <c r="D139" s="208"/>
      <c r="E139" s="208"/>
      <c r="F139" s="208"/>
      <c r="G139" s="208"/>
      <c r="H139" s="210"/>
      <c r="I139" s="288">
        <f>SUM(I134:I138)</f>
        <v>4149.53</v>
      </c>
      <c r="J139" s="293"/>
      <c r="K139" s="246"/>
      <c r="L139" s="246"/>
    </row>
    <row r="140" ht="15.75" customHeight="1" spans="1:12">
      <c r="A140" s="213" t="s">
        <v>150</v>
      </c>
      <c r="B140" s="214" t="str">
        <f>A113</f>
        <v>MÓDULO 6 – CUSTOS INDIRETOS, TRIBUTOS E LUCRO</v>
      </c>
      <c r="C140" s="208"/>
      <c r="D140" s="208"/>
      <c r="E140" s="208"/>
      <c r="F140" s="208"/>
      <c r="G140" s="208"/>
      <c r="H140" s="210"/>
      <c r="I140" s="365">
        <f>I121</f>
        <v>536.13</v>
      </c>
      <c r="J140" s="367">
        <f>SUM(J30:J139)</f>
        <v>2857.861344</v>
      </c>
      <c r="K140" s="246"/>
      <c r="L140" s="246"/>
    </row>
    <row r="141" ht="15.75" customHeight="1" spans="1:12">
      <c r="A141" s="212" t="s">
        <v>272</v>
      </c>
      <c r="B141" s="208"/>
      <c r="C141" s="208"/>
      <c r="D141" s="208"/>
      <c r="E141" s="208"/>
      <c r="F141" s="208"/>
      <c r="G141" s="208"/>
      <c r="H141" s="210"/>
      <c r="I141" s="288">
        <f>SUM(I139:I140)</f>
        <v>4685.66</v>
      </c>
      <c r="J141" s="246"/>
      <c r="K141" s="246"/>
      <c r="L141" s="246"/>
    </row>
    <row r="142" ht="15.75" customHeight="1" spans="9:9">
      <c r="I142" s="368"/>
    </row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51">
    <mergeCell ref="A1:I1"/>
    <mergeCell ref="A3:I3"/>
    <mergeCell ref="A4:I4"/>
    <mergeCell ref="A5:G5"/>
    <mergeCell ref="H5:I5"/>
    <mergeCell ref="A6:I6"/>
    <mergeCell ref="A7:I7"/>
    <mergeCell ref="B8:H8"/>
    <mergeCell ref="B9:H9"/>
    <mergeCell ref="B10:H10"/>
    <mergeCell ref="B11:H11"/>
    <mergeCell ref="A12:I12"/>
    <mergeCell ref="A13:I13"/>
    <mergeCell ref="A14:B14"/>
    <mergeCell ref="C14:D14"/>
    <mergeCell ref="E14:I14"/>
    <mergeCell ref="A15:B15"/>
    <mergeCell ref="C15:D15"/>
    <mergeCell ref="E15:I15"/>
    <mergeCell ref="A16:I16"/>
    <mergeCell ref="B17:H17"/>
    <mergeCell ref="B18:H18"/>
    <mergeCell ref="B19:H19"/>
    <mergeCell ref="B20:H20"/>
    <mergeCell ref="B21:H21"/>
    <mergeCell ref="A22:I22"/>
    <mergeCell ref="A23:I23"/>
    <mergeCell ref="B24:G24"/>
    <mergeCell ref="B25:G25"/>
    <mergeCell ref="B26:G26"/>
    <mergeCell ref="B27:G27"/>
    <mergeCell ref="B28:G28"/>
    <mergeCell ref="B29:G29"/>
    <mergeCell ref="B30:G30"/>
    <mergeCell ref="A31:H31"/>
    <mergeCell ref="A32:I32"/>
    <mergeCell ref="A33:I33"/>
    <mergeCell ref="A34:G34"/>
    <mergeCell ref="B35:G35"/>
    <mergeCell ref="B36:G36"/>
    <mergeCell ref="A37:G37"/>
    <mergeCell ref="G38:H38"/>
    <mergeCell ref="G39:H39"/>
    <mergeCell ref="G40:H40"/>
    <mergeCell ref="A41:G41"/>
    <mergeCell ref="B42:G42"/>
    <mergeCell ref="B43:G43"/>
    <mergeCell ref="B44:G44"/>
    <mergeCell ref="B45:G45"/>
    <mergeCell ref="B46:G46"/>
    <mergeCell ref="B47:G47"/>
    <mergeCell ref="B48:G48"/>
    <mergeCell ref="B49:G49"/>
    <mergeCell ref="K49:L49"/>
    <mergeCell ref="A50:G50"/>
    <mergeCell ref="K50:L50"/>
    <mergeCell ref="A51:I51"/>
    <mergeCell ref="A52:G52"/>
    <mergeCell ref="B53:G53"/>
    <mergeCell ref="B54:G54"/>
    <mergeCell ref="B55:G55"/>
    <mergeCell ref="B56:G56"/>
    <mergeCell ref="A57:H57"/>
    <mergeCell ref="A58:I58"/>
    <mergeCell ref="A59:I59"/>
    <mergeCell ref="A60:H60"/>
    <mergeCell ref="B61:H61"/>
    <mergeCell ref="B62:H62"/>
    <mergeCell ref="B63:H63"/>
    <mergeCell ref="A64:H64"/>
    <mergeCell ref="G65:H65"/>
    <mergeCell ref="G66:H66"/>
    <mergeCell ref="G67:H67"/>
    <mergeCell ref="A68:I68"/>
    <mergeCell ref="B69:G69"/>
    <mergeCell ref="B70:G70"/>
    <mergeCell ref="B71:G71"/>
    <mergeCell ref="B72:G72"/>
    <mergeCell ref="B73:G73"/>
    <mergeCell ref="B74:G74"/>
    <mergeCell ref="A75:G75"/>
    <mergeCell ref="G76:H76"/>
    <mergeCell ref="G77:H77"/>
    <mergeCell ref="G78:H78"/>
    <mergeCell ref="G79:H79"/>
    <mergeCell ref="A80:I80"/>
    <mergeCell ref="A81:G81"/>
    <mergeCell ref="B82:G82"/>
    <mergeCell ref="B83:G83"/>
    <mergeCell ref="B84:G84"/>
    <mergeCell ref="B85:G85"/>
    <mergeCell ref="B86:G86"/>
    <mergeCell ref="B87:G87"/>
    <mergeCell ref="A88:G88"/>
    <mergeCell ref="A89:I89"/>
    <mergeCell ref="A90:G90"/>
    <mergeCell ref="B91:G91"/>
    <mergeCell ref="A92:G92"/>
    <mergeCell ref="A93:I93"/>
    <mergeCell ref="A94:I94"/>
    <mergeCell ref="A95:H95"/>
    <mergeCell ref="B96:H96"/>
    <mergeCell ref="B97:H97"/>
    <mergeCell ref="A98:H98"/>
    <mergeCell ref="A99:I99"/>
    <mergeCell ref="A100:I100"/>
    <mergeCell ref="B101:G101"/>
    <mergeCell ref="B102:G102"/>
    <mergeCell ref="B103:G103"/>
    <mergeCell ref="B104:G104"/>
    <mergeCell ref="B105:G105"/>
    <mergeCell ref="A106:G106"/>
    <mergeCell ref="G107:H107"/>
    <mergeCell ref="G108:H108"/>
    <mergeCell ref="G109:H109"/>
    <mergeCell ref="G110:H110"/>
    <mergeCell ref="G111:H111"/>
    <mergeCell ref="G112:H112"/>
    <mergeCell ref="A113:I113"/>
    <mergeCell ref="B114:G114"/>
    <mergeCell ref="B115:G115"/>
    <mergeCell ref="B116:G116"/>
    <mergeCell ref="B117:G117"/>
    <mergeCell ref="B118:G118"/>
    <mergeCell ref="B119:G119"/>
    <mergeCell ref="B120:G120"/>
    <mergeCell ref="A121:G121"/>
    <mergeCell ref="B122:I122"/>
    <mergeCell ref="B123:G123"/>
    <mergeCell ref="B124:G124"/>
    <mergeCell ref="B126:G126"/>
    <mergeCell ref="B128:G128"/>
    <mergeCell ref="B130:G130"/>
    <mergeCell ref="A132:I132"/>
    <mergeCell ref="A133:H133"/>
    <mergeCell ref="B134:H134"/>
    <mergeCell ref="B135:H135"/>
    <mergeCell ref="B136:H136"/>
    <mergeCell ref="B137:H137"/>
    <mergeCell ref="B138:H138"/>
    <mergeCell ref="A139:H139"/>
    <mergeCell ref="B140:H140"/>
    <mergeCell ref="A141:H141"/>
    <mergeCell ref="J3:J30"/>
    <mergeCell ref="K52:K54"/>
    <mergeCell ref="L52:L54"/>
    <mergeCell ref="A107:F112"/>
    <mergeCell ref="A76:F79"/>
    <mergeCell ref="A65:F67"/>
    <mergeCell ref="A38:F40"/>
    <mergeCell ref="K62:L71"/>
  </mergeCells>
  <pageMargins left="0.31496062992126" right="0.31496062992126" top="0.31496062992126" bottom="0.31496062992126" header="0" footer="0"/>
  <pageSetup paperSize="9" scale="61" fitToHeight="0" orientation="portrait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99"/>
  <sheetViews>
    <sheetView zoomScale="70" zoomScaleNormal="70" topLeftCell="A87" workbookViewId="0">
      <selection activeCell="H119" sqref="H119"/>
    </sheetView>
  </sheetViews>
  <sheetFormatPr defaultColWidth="14.4285714285714" defaultRowHeight="15" customHeight="1"/>
  <cols>
    <col min="1" max="1" width="7.42857142857143" style="1" customWidth="1"/>
    <col min="2" max="2" width="39.1428571428571" style="1" customWidth="1"/>
    <col min="3" max="3" width="15" style="1" customWidth="1"/>
    <col min="4" max="4" width="10.4285714285714" style="1" customWidth="1"/>
    <col min="5" max="5" width="13.4285714285714" style="1" customWidth="1"/>
    <col min="6" max="6" width="11.4285714285714" style="1" customWidth="1"/>
    <col min="7" max="7" width="12.4285714285714" style="1" customWidth="1"/>
    <col min="8" max="8" width="11.8571428571429" style="1" customWidth="1"/>
    <col min="9" max="9" width="38.1428571428571" style="1" customWidth="1"/>
    <col min="10" max="10" width="28.152380952381" style="205" customWidth="1"/>
    <col min="11" max="11" width="48.5714285714286" style="205" customWidth="1"/>
    <col min="12" max="12" width="28.152380952381" style="205" customWidth="1"/>
    <col min="13" max="13" width="30.8571428571429" style="1" customWidth="1"/>
    <col min="14" max="14" width="10.5714285714286" style="1" customWidth="1"/>
    <col min="15" max="16384" width="14.4285714285714" style="1"/>
  </cols>
  <sheetData>
    <row r="1" customHeight="1" spans="1:12">
      <c r="A1" s="206" t="s">
        <v>91</v>
      </c>
      <c r="B1" s="206"/>
      <c r="C1" s="206"/>
      <c r="D1" s="206"/>
      <c r="E1" s="206"/>
      <c r="F1" s="206"/>
      <c r="G1" s="206"/>
      <c r="H1" s="206"/>
      <c r="I1" s="206"/>
      <c r="J1" s="246"/>
      <c r="K1" s="247"/>
      <c r="L1" s="247"/>
    </row>
    <row r="2" customHeight="1" spans="10:12">
      <c r="J2" s="246"/>
      <c r="K2" s="247"/>
      <c r="L2" s="247"/>
    </row>
    <row r="3" ht="15.75" spans="1:12">
      <c r="A3" s="207" t="s">
        <v>273</v>
      </c>
      <c r="B3" s="208"/>
      <c r="C3" s="208"/>
      <c r="D3" s="208"/>
      <c r="E3" s="208"/>
      <c r="F3" s="208"/>
      <c r="G3" s="208"/>
      <c r="H3" s="208"/>
      <c r="I3" s="210"/>
      <c r="J3" s="248" t="s">
        <v>93</v>
      </c>
      <c r="K3" s="247"/>
      <c r="L3" s="247"/>
    </row>
    <row r="4" ht="15.75" spans="1:12">
      <c r="A4" s="207"/>
      <c r="B4" s="209"/>
      <c r="C4" s="209"/>
      <c r="D4" s="209"/>
      <c r="E4" s="209"/>
      <c r="F4" s="209"/>
      <c r="G4" s="209"/>
      <c r="H4" s="209"/>
      <c r="I4" s="249"/>
      <c r="J4" s="248"/>
      <c r="K4" s="247"/>
      <c r="L4" s="247"/>
    </row>
    <row r="5" ht="15.75" spans="1:12">
      <c r="A5" s="207" t="s">
        <v>94</v>
      </c>
      <c r="B5" s="208"/>
      <c r="C5" s="208"/>
      <c r="D5" s="208"/>
      <c r="E5" s="208"/>
      <c r="F5" s="208"/>
      <c r="G5" s="210"/>
      <c r="H5" s="211" t="s">
        <v>95</v>
      </c>
      <c r="I5" s="210"/>
      <c r="J5" s="248"/>
      <c r="K5" s="247"/>
      <c r="L5" s="247"/>
    </row>
    <row r="6" ht="15.75" spans="1:12">
      <c r="A6" s="207"/>
      <c r="B6" s="209"/>
      <c r="C6" s="209"/>
      <c r="D6" s="209"/>
      <c r="E6" s="209"/>
      <c r="F6" s="209"/>
      <c r="G6" s="209"/>
      <c r="H6" s="209"/>
      <c r="I6" s="249"/>
      <c r="J6" s="248"/>
      <c r="K6" s="250"/>
      <c r="L6" s="250"/>
    </row>
    <row r="7" ht="16.5" spans="1:12">
      <c r="A7" s="212" t="s">
        <v>96</v>
      </c>
      <c r="B7" s="208"/>
      <c r="C7" s="208"/>
      <c r="D7" s="208"/>
      <c r="E7" s="208"/>
      <c r="F7" s="208"/>
      <c r="G7" s="208"/>
      <c r="H7" s="208"/>
      <c r="I7" s="210"/>
      <c r="J7" s="248"/>
      <c r="K7" s="247"/>
      <c r="L7" s="247"/>
    </row>
    <row r="8" ht="15.75" spans="1:12">
      <c r="A8" s="213" t="s">
        <v>97</v>
      </c>
      <c r="B8" s="214" t="s">
        <v>98</v>
      </c>
      <c r="C8" s="208"/>
      <c r="D8" s="208"/>
      <c r="E8" s="208"/>
      <c r="F8" s="208"/>
      <c r="G8" s="208"/>
      <c r="H8" s="210"/>
      <c r="I8" s="251"/>
      <c r="J8" s="248"/>
      <c r="K8" s="252" t="s">
        <v>99</v>
      </c>
      <c r="L8" s="253"/>
    </row>
    <row r="9" ht="16.5" spans="1:12">
      <c r="A9" s="213" t="s">
        <v>100</v>
      </c>
      <c r="B9" s="214" t="s">
        <v>101</v>
      </c>
      <c r="C9" s="208"/>
      <c r="D9" s="208"/>
      <c r="E9" s="208"/>
      <c r="F9" s="208"/>
      <c r="G9" s="208"/>
      <c r="H9" s="210"/>
      <c r="I9" s="391" t="s">
        <v>102</v>
      </c>
      <c r="J9" s="248"/>
      <c r="K9" s="255" t="s">
        <v>103</v>
      </c>
      <c r="L9" s="256"/>
    </row>
    <row r="10" ht="16.5" spans="1:12">
      <c r="A10" s="213" t="s">
        <v>104</v>
      </c>
      <c r="B10" s="214" t="s">
        <v>105</v>
      </c>
      <c r="C10" s="208"/>
      <c r="D10" s="208"/>
      <c r="E10" s="208"/>
      <c r="F10" s="208"/>
      <c r="G10" s="208"/>
      <c r="H10" s="210"/>
      <c r="I10" s="257" t="s">
        <v>106</v>
      </c>
      <c r="J10" s="248"/>
      <c r="K10" s="258" t="s">
        <v>107</v>
      </c>
      <c r="L10" s="259">
        <f>J140</f>
        <v>3308.449968</v>
      </c>
    </row>
    <row r="11" ht="16.5" spans="1:12">
      <c r="A11" s="213" t="s">
        <v>108</v>
      </c>
      <c r="B11" s="214" t="s">
        <v>109</v>
      </c>
      <c r="C11" s="208"/>
      <c r="D11" s="208"/>
      <c r="E11" s="208"/>
      <c r="F11" s="208"/>
      <c r="G11" s="208"/>
      <c r="H11" s="210"/>
      <c r="I11" s="213">
        <v>12</v>
      </c>
      <c r="J11" s="248"/>
      <c r="K11" s="260"/>
      <c r="L11" s="260"/>
    </row>
    <row r="12" ht="15.75" spans="1:12">
      <c r="A12" s="215"/>
      <c r="B12" s="215"/>
      <c r="C12" s="215"/>
      <c r="D12" s="215"/>
      <c r="E12" s="215"/>
      <c r="F12" s="215"/>
      <c r="G12" s="215"/>
      <c r="H12" s="215"/>
      <c r="I12" s="261"/>
      <c r="J12" s="248"/>
      <c r="K12" s="252" t="s">
        <v>110</v>
      </c>
      <c r="L12" s="253"/>
    </row>
    <row r="13" ht="16.5" spans="1:12">
      <c r="A13" s="212" t="s">
        <v>111</v>
      </c>
      <c r="B13" s="208"/>
      <c r="C13" s="208"/>
      <c r="D13" s="208"/>
      <c r="E13" s="208"/>
      <c r="F13" s="208"/>
      <c r="G13" s="208"/>
      <c r="H13" s="208"/>
      <c r="I13" s="210"/>
      <c r="J13" s="248"/>
      <c r="K13" s="262" t="s">
        <v>112</v>
      </c>
      <c r="L13" s="263"/>
    </row>
    <row r="14" ht="12.75" customHeight="1" spans="1:12">
      <c r="A14" s="216" t="s">
        <v>113</v>
      </c>
      <c r="B14" s="210"/>
      <c r="C14" s="216" t="s">
        <v>114</v>
      </c>
      <c r="D14" s="210"/>
      <c r="E14" s="216" t="s">
        <v>115</v>
      </c>
      <c r="F14" s="208"/>
      <c r="G14" s="208"/>
      <c r="H14" s="208"/>
      <c r="I14" s="210"/>
      <c r="J14" s="248"/>
      <c r="K14" s="264" t="s">
        <v>116</v>
      </c>
      <c r="L14" s="265">
        <v>0.11</v>
      </c>
    </row>
    <row r="15" ht="15.75" spans="1:12">
      <c r="A15" s="393" t="s">
        <v>274</v>
      </c>
      <c r="B15" s="394"/>
      <c r="C15" s="219" t="s">
        <v>12</v>
      </c>
      <c r="D15" s="220"/>
      <c r="E15" s="211">
        <v>1</v>
      </c>
      <c r="F15" s="208"/>
      <c r="G15" s="208"/>
      <c r="H15" s="208"/>
      <c r="I15" s="210"/>
      <c r="J15" s="248"/>
      <c r="K15" s="267" t="s">
        <v>118</v>
      </c>
      <c r="L15" s="268">
        <f>I54</f>
        <v>473.82</v>
      </c>
    </row>
    <row r="16" ht="15.75" spans="1:12">
      <c r="A16" s="212" t="s">
        <v>119</v>
      </c>
      <c r="B16" s="208"/>
      <c r="C16" s="208"/>
      <c r="D16" s="208"/>
      <c r="E16" s="208"/>
      <c r="F16" s="208"/>
      <c r="G16" s="208"/>
      <c r="H16" s="208"/>
      <c r="I16" s="210"/>
      <c r="J16" s="248"/>
      <c r="K16" s="267" t="s">
        <v>120</v>
      </c>
      <c r="L16" s="268">
        <f>I106</f>
        <v>701.59</v>
      </c>
    </row>
    <row r="17" ht="15.75" spans="1:12">
      <c r="A17" s="213">
        <v>1</v>
      </c>
      <c r="B17" s="214" t="s">
        <v>121</v>
      </c>
      <c r="C17" s="208"/>
      <c r="D17" s="208"/>
      <c r="E17" s="208"/>
      <c r="F17" s="208"/>
      <c r="G17" s="208"/>
      <c r="H17" s="210"/>
      <c r="I17" s="213" t="s">
        <v>122</v>
      </c>
      <c r="J17" s="248"/>
      <c r="K17" s="267" t="s">
        <v>123</v>
      </c>
      <c r="L17" s="268">
        <f>I53</f>
        <v>0</v>
      </c>
    </row>
    <row r="18" ht="15.75" spans="1:12">
      <c r="A18" s="213">
        <v>2</v>
      </c>
      <c r="B18" s="214" t="s">
        <v>124</v>
      </c>
      <c r="C18" s="208"/>
      <c r="D18" s="208"/>
      <c r="E18" s="208"/>
      <c r="F18" s="208"/>
      <c r="G18" s="208"/>
      <c r="H18" s="210"/>
      <c r="I18" s="391" t="s">
        <v>46</v>
      </c>
      <c r="J18" s="248"/>
      <c r="K18" s="269" t="s">
        <v>125</v>
      </c>
      <c r="L18" s="270">
        <f>SUM(L15:L17)</f>
        <v>1175.41</v>
      </c>
    </row>
    <row r="19" ht="15.75" spans="1:12">
      <c r="A19" s="213">
        <v>3</v>
      </c>
      <c r="B19" s="214" t="s">
        <v>126</v>
      </c>
      <c r="C19" s="208"/>
      <c r="D19" s="208"/>
      <c r="E19" s="208"/>
      <c r="F19" s="208"/>
      <c r="G19" s="208"/>
      <c r="H19" s="210"/>
      <c r="I19" s="395">
        <v>1553.96</v>
      </c>
      <c r="J19" s="248"/>
      <c r="K19" s="267" t="s">
        <v>127</v>
      </c>
      <c r="L19" s="272">
        <f>I141</f>
        <v>5222.2</v>
      </c>
    </row>
    <row r="20" ht="25.5" spans="1:12">
      <c r="A20" s="223">
        <v>4</v>
      </c>
      <c r="B20" s="224" t="s">
        <v>128</v>
      </c>
      <c r="C20" s="208"/>
      <c r="D20" s="208"/>
      <c r="E20" s="208"/>
      <c r="F20" s="208"/>
      <c r="G20" s="208"/>
      <c r="H20" s="210"/>
      <c r="I20" s="273" t="s">
        <v>129</v>
      </c>
      <c r="J20" s="248"/>
      <c r="K20" s="274" t="s">
        <v>130</v>
      </c>
      <c r="L20" s="275">
        <f>L19-L18</f>
        <v>4046.79</v>
      </c>
    </row>
    <row r="21" ht="16.5" spans="1:12">
      <c r="A21" s="213">
        <v>5</v>
      </c>
      <c r="B21" s="214" t="s">
        <v>131</v>
      </c>
      <c r="C21" s="208"/>
      <c r="D21" s="208"/>
      <c r="E21" s="208"/>
      <c r="F21" s="208"/>
      <c r="G21" s="208"/>
      <c r="H21" s="210"/>
      <c r="I21" s="392" t="s">
        <v>132</v>
      </c>
      <c r="J21" s="248"/>
      <c r="K21" s="277" t="s">
        <v>133</v>
      </c>
      <c r="L21" s="278">
        <f>L20*11%</f>
        <v>445.1469</v>
      </c>
    </row>
    <row r="22" ht="16.5" spans="1:12">
      <c r="A22" s="225"/>
      <c r="B22" s="208"/>
      <c r="C22" s="208"/>
      <c r="D22" s="208"/>
      <c r="E22" s="208"/>
      <c r="F22" s="208"/>
      <c r="G22" s="208"/>
      <c r="H22" s="208"/>
      <c r="I22" s="210"/>
      <c r="J22" s="248"/>
      <c r="K22" s="264" t="s">
        <v>134</v>
      </c>
      <c r="L22" s="279"/>
    </row>
    <row r="23" ht="15.75" customHeight="1" spans="1:12">
      <c r="A23" s="212" t="s">
        <v>135</v>
      </c>
      <c r="B23" s="208"/>
      <c r="C23" s="208"/>
      <c r="D23" s="208"/>
      <c r="E23" s="208"/>
      <c r="F23" s="208"/>
      <c r="G23" s="208"/>
      <c r="H23" s="208"/>
      <c r="I23" s="210"/>
      <c r="J23" s="248"/>
      <c r="K23" s="280" t="s">
        <v>136</v>
      </c>
      <c r="L23" s="281">
        <v>0.012</v>
      </c>
    </row>
    <row r="24" ht="15.75" customHeight="1" spans="1:12">
      <c r="A24" s="226">
        <v>1</v>
      </c>
      <c r="B24" s="212" t="s">
        <v>137</v>
      </c>
      <c r="C24" s="208"/>
      <c r="D24" s="208"/>
      <c r="E24" s="208"/>
      <c r="F24" s="208"/>
      <c r="G24" s="210"/>
      <c r="H24" s="227" t="s">
        <v>138</v>
      </c>
      <c r="I24" s="227" t="s">
        <v>139</v>
      </c>
      <c r="J24" s="248"/>
      <c r="K24" s="282" t="s">
        <v>140</v>
      </c>
      <c r="L24" s="283">
        <v>0.048</v>
      </c>
    </row>
    <row r="25" ht="15.75" customHeight="1" spans="1:12">
      <c r="A25" s="228" t="s">
        <v>97</v>
      </c>
      <c r="B25" s="214" t="s">
        <v>141</v>
      </c>
      <c r="C25" s="208"/>
      <c r="D25" s="208"/>
      <c r="E25" s="208"/>
      <c r="F25" s="208"/>
      <c r="G25" s="210"/>
      <c r="H25" s="229"/>
      <c r="I25" s="286">
        <f>I19</f>
        <v>1553.96</v>
      </c>
      <c r="J25" s="248"/>
      <c r="K25" s="267" t="s">
        <v>142</v>
      </c>
      <c r="L25" s="272">
        <f>L19</f>
        <v>5222.2</v>
      </c>
    </row>
    <row r="26" ht="15.75" customHeight="1" spans="1:12">
      <c r="A26" s="228" t="s">
        <v>100</v>
      </c>
      <c r="B26" s="214" t="s">
        <v>143</v>
      </c>
      <c r="C26" s="208"/>
      <c r="D26" s="208"/>
      <c r="E26" s="208"/>
      <c r="F26" s="208"/>
      <c r="G26" s="210"/>
      <c r="H26" s="230"/>
      <c r="I26" s="285">
        <v>0</v>
      </c>
      <c r="J26" s="248"/>
      <c r="K26" s="277" t="s">
        <v>144</v>
      </c>
      <c r="L26" s="278">
        <f>L25*L23</f>
        <v>62.6664</v>
      </c>
    </row>
    <row r="27" ht="15.75" customHeight="1" spans="1:12">
      <c r="A27" s="228" t="s">
        <v>104</v>
      </c>
      <c r="B27" s="214" t="s">
        <v>145</v>
      </c>
      <c r="C27" s="208"/>
      <c r="D27" s="208"/>
      <c r="E27" s="208"/>
      <c r="F27" s="208"/>
      <c r="G27" s="210"/>
      <c r="H27" s="230">
        <v>0.2</v>
      </c>
      <c r="I27" s="286">
        <f>ROUND(1518*20%,2)</f>
        <v>303.6</v>
      </c>
      <c r="J27" s="248"/>
      <c r="K27" s="264" t="s">
        <v>146</v>
      </c>
      <c r="L27" s="265">
        <v>0.01</v>
      </c>
    </row>
    <row r="28" ht="15.75" customHeight="1" spans="1:12">
      <c r="A28" s="228" t="s">
        <v>108</v>
      </c>
      <c r="B28" s="214" t="s">
        <v>147</v>
      </c>
      <c r="C28" s="208"/>
      <c r="D28" s="208"/>
      <c r="E28" s="208"/>
      <c r="F28" s="208"/>
      <c r="G28" s="210"/>
      <c r="H28" s="230"/>
      <c r="I28" s="287">
        <v>0</v>
      </c>
      <c r="J28" s="248"/>
      <c r="K28" s="274" t="s">
        <v>127</v>
      </c>
      <c r="L28" s="275">
        <f>L19</f>
        <v>5222.2</v>
      </c>
    </row>
    <row r="29" ht="15.75" customHeight="1" spans="1:12">
      <c r="A29" s="228" t="s">
        <v>148</v>
      </c>
      <c r="B29" s="214" t="s">
        <v>149</v>
      </c>
      <c r="C29" s="208"/>
      <c r="D29" s="208"/>
      <c r="E29" s="208"/>
      <c r="F29" s="208"/>
      <c r="G29" s="210"/>
      <c r="H29" s="230"/>
      <c r="I29" s="287">
        <v>0</v>
      </c>
      <c r="J29" s="248"/>
      <c r="K29" s="277" t="s">
        <v>133</v>
      </c>
      <c r="L29" s="278">
        <f>L28*L27</f>
        <v>52.222</v>
      </c>
    </row>
    <row r="30" ht="15.75" customHeight="1" spans="1:12">
      <c r="A30" s="228" t="s">
        <v>150</v>
      </c>
      <c r="B30" s="214" t="s">
        <v>151</v>
      </c>
      <c r="C30" s="208"/>
      <c r="D30" s="208"/>
      <c r="E30" s="208"/>
      <c r="F30" s="208"/>
      <c r="G30" s="210"/>
      <c r="H30" s="230"/>
      <c r="I30" s="287">
        <v>0</v>
      </c>
      <c r="J30" s="248"/>
      <c r="K30" s="264" t="s">
        <v>152</v>
      </c>
      <c r="L30" s="265">
        <f>H119</f>
        <v>0.0349</v>
      </c>
    </row>
    <row r="31" ht="15.75" customHeight="1" spans="1:12">
      <c r="A31" s="212" t="s">
        <v>153</v>
      </c>
      <c r="B31" s="208"/>
      <c r="C31" s="208"/>
      <c r="D31" s="208"/>
      <c r="E31" s="208"/>
      <c r="F31" s="208"/>
      <c r="G31" s="208"/>
      <c r="H31" s="210"/>
      <c r="I31" s="288">
        <f>SUM(I25:I30)</f>
        <v>1857.56</v>
      </c>
      <c r="J31" s="289">
        <f>SUM(I25:I30)</f>
        <v>1857.56</v>
      </c>
      <c r="K31" s="274" t="s">
        <v>127</v>
      </c>
      <c r="L31" s="275">
        <f>L19</f>
        <v>5222.2</v>
      </c>
    </row>
    <row r="32" ht="15.75" customHeight="1" spans="1:12">
      <c r="A32" s="231"/>
      <c r="B32" s="231"/>
      <c r="C32" s="231"/>
      <c r="D32" s="231"/>
      <c r="E32" s="231"/>
      <c r="F32" s="231"/>
      <c r="G32" s="231"/>
      <c r="H32" s="231"/>
      <c r="I32" s="261"/>
      <c r="J32" s="290"/>
      <c r="K32" s="277" t="s">
        <v>133</v>
      </c>
      <c r="L32" s="278">
        <f>L31*L30</f>
        <v>182.25478</v>
      </c>
    </row>
    <row r="33" ht="15.75" customHeight="1" spans="1:12">
      <c r="A33" s="212" t="s">
        <v>154</v>
      </c>
      <c r="B33" s="208"/>
      <c r="C33" s="208"/>
      <c r="D33" s="208"/>
      <c r="E33" s="208"/>
      <c r="F33" s="208"/>
      <c r="G33" s="208"/>
      <c r="H33" s="208"/>
      <c r="I33" s="210"/>
      <c r="J33" s="290"/>
      <c r="K33" s="264" t="s">
        <v>155</v>
      </c>
      <c r="L33" s="265">
        <f>H118</f>
        <v>0.0076</v>
      </c>
    </row>
    <row r="34" ht="15.75" customHeight="1" spans="1:12">
      <c r="A34" s="212" t="s">
        <v>156</v>
      </c>
      <c r="B34" s="208"/>
      <c r="C34" s="208"/>
      <c r="D34" s="208"/>
      <c r="E34" s="208"/>
      <c r="F34" s="208"/>
      <c r="G34" s="210"/>
      <c r="H34" s="227" t="s">
        <v>138</v>
      </c>
      <c r="I34" s="227" t="s">
        <v>139</v>
      </c>
      <c r="J34" s="291"/>
      <c r="K34" s="274" t="s">
        <v>127</v>
      </c>
      <c r="L34" s="275">
        <f>L19</f>
        <v>5222.2</v>
      </c>
    </row>
    <row r="35" ht="15.75" customHeight="1" spans="1:12">
      <c r="A35" s="228" t="s">
        <v>97</v>
      </c>
      <c r="B35" s="214" t="s">
        <v>157</v>
      </c>
      <c r="C35" s="208"/>
      <c r="D35" s="208"/>
      <c r="E35" s="208"/>
      <c r="F35" s="208"/>
      <c r="G35" s="210"/>
      <c r="H35" s="230">
        <f>ROUND(1/12,4)</f>
        <v>0.0833</v>
      </c>
      <c r="I35" s="292">
        <f>ROUND(I31*H35,2)</f>
        <v>154.73</v>
      </c>
      <c r="J35" s="289">
        <f>I35+(I35*$H$50)</f>
        <v>212.165776</v>
      </c>
      <c r="K35" s="277" t="s">
        <v>133</v>
      </c>
      <c r="L35" s="278">
        <f>L34*L33</f>
        <v>39.68872</v>
      </c>
    </row>
    <row r="36" ht="15.75" customHeight="1" spans="1:12">
      <c r="A36" s="228" t="s">
        <v>100</v>
      </c>
      <c r="B36" s="214" t="s">
        <v>158</v>
      </c>
      <c r="C36" s="208"/>
      <c r="D36" s="208"/>
      <c r="E36" s="208"/>
      <c r="F36" s="208"/>
      <c r="G36" s="210"/>
      <c r="H36" s="230">
        <v>0.121</v>
      </c>
      <c r="I36" s="292">
        <f>ROUND(I31*H36,2)</f>
        <v>224.76</v>
      </c>
      <c r="J36" s="289">
        <f>I36+(I36*$H$50)</f>
        <v>308.190912</v>
      </c>
      <c r="K36" s="264" t="s">
        <v>159</v>
      </c>
      <c r="L36" s="265">
        <f>H120</f>
        <v>0.05</v>
      </c>
    </row>
    <row r="37" ht="15.75" customHeight="1" spans="1:12">
      <c r="A37" s="212" t="s">
        <v>160</v>
      </c>
      <c r="B37" s="208"/>
      <c r="C37" s="208"/>
      <c r="D37" s="208"/>
      <c r="E37" s="208"/>
      <c r="F37" s="208"/>
      <c r="G37" s="210"/>
      <c r="H37" s="232">
        <f>SUM(H35:H36)</f>
        <v>0.2043</v>
      </c>
      <c r="I37" s="288">
        <f>SUM(I35:I36)</f>
        <v>379.49</v>
      </c>
      <c r="J37" s="293"/>
      <c r="K37" s="274" t="s">
        <v>127</v>
      </c>
      <c r="L37" s="275">
        <f>L19</f>
        <v>5222.2</v>
      </c>
    </row>
    <row r="38" ht="15.75" customHeight="1" spans="1:12">
      <c r="A38" s="233" t="s">
        <v>161</v>
      </c>
      <c r="B38" s="234"/>
      <c r="C38" s="234"/>
      <c r="D38" s="234"/>
      <c r="E38" s="234"/>
      <c r="F38" s="234"/>
      <c r="G38" s="235" t="s">
        <v>162</v>
      </c>
      <c r="H38" s="208"/>
      <c r="I38" s="294">
        <f>I31</f>
        <v>1857.56</v>
      </c>
      <c r="J38" s="295"/>
      <c r="K38" s="277" t="s">
        <v>133</v>
      </c>
      <c r="L38" s="278">
        <f>L37*L36</f>
        <v>261.11</v>
      </c>
    </row>
    <row r="39" ht="15.75" customHeight="1" spans="1:12">
      <c r="A39" s="236"/>
      <c r="B39" s="233"/>
      <c r="C39" s="233"/>
      <c r="D39" s="233"/>
      <c r="E39" s="233"/>
      <c r="F39" s="237"/>
      <c r="G39" s="235" t="s">
        <v>163</v>
      </c>
      <c r="H39" s="208"/>
      <c r="I39" s="294">
        <f>I37</f>
        <v>379.49</v>
      </c>
      <c r="J39" s="296"/>
      <c r="K39" s="297" t="s">
        <v>164</v>
      </c>
      <c r="L39" s="298">
        <f>L21+L26+L29+L32+L35+L38</f>
        <v>1043.0888</v>
      </c>
    </row>
    <row r="40" ht="15.75" customHeight="1" spans="1:12">
      <c r="A40" s="238"/>
      <c r="B40" s="239"/>
      <c r="C40" s="239"/>
      <c r="D40" s="239"/>
      <c r="E40" s="239"/>
      <c r="F40" s="239"/>
      <c r="G40" s="235" t="s">
        <v>75</v>
      </c>
      <c r="H40" s="208"/>
      <c r="I40" s="294">
        <f>SUM(I38:I39)</f>
        <v>2237.05</v>
      </c>
      <c r="J40" s="295"/>
      <c r="K40" s="299"/>
      <c r="L40" s="299"/>
    </row>
    <row r="41" ht="15.75" customHeight="1" spans="1:12">
      <c r="A41" s="212" t="s">
        <v>165</v>
      </c>
      <c r="B41" s="208"/>
      <c r="C41" s="208"/>
      <c r="D41" s="208"/>
      <c r="E41" s="208"/>
      <c r="F41" s="208"/>
      <c r="G41" s="210"/>
      <c r="H41" s="227" t="s">
        <v>138</v>
      </c>
      <c r="I41" s="227" t="s">
        <v>139</v>
      </c>
      <c r="J41" s="295"/>
      <c r="K41" s="300" t="s">
        <v>166</v>
      </c>
      <c r="L41" s="301"/>
    </row>
    <row r="42" ht="15.75" customHeight="1" spans="1:12">
      <c r="A42" s="228" t="s">
        <v>97</v>
      </c>
      <c r="B42" s="214" t="s">
        <v>167</v>
      </c>
      <c r="C42" s="208"/>
      <c r="D42" s="208"/>
      <c r="E42" s="208"/>
      <c r="F42" s="208"/>
      <c r="G42" s="210"/>
      <c r="H42" s="230">
        <v>0.2</v>
      </c>
      <c r="I42" s="292">
        <f t="shared" ref="I42:I49" si="0">ROUND($I$40*H42,2)</f>
        <v>447.41</v>
      </c>
      <c r="J42" s="302" t="s">
        <v>168</v>
      </c>
      <c r="K42" s="303" t="s">
        <v>169</v>
      </c>
      <c r="L42" s="304"/>
    </row>
    <row r="43" ht="15.75" customHeight="1" spans="1:12">
      <c r="A43" s="228" t="s">
        <v>100</v>
      </c>
      <c r="B43" s="214" t="s">
        <v>170</v>
      </c>
      <c r="C43" s="208"/>
      <c r="D43" s="208"/>
      <c r="E43" s="208"/>
      <c r="F43" s="208"/>
      <c r="G43" s="210"/>
      <c r="H43" s="230">
        <v>0.025</v>
      </c>
      <c r="I43" s="292">
        <f t="shared" si="0"/>
        <v>55.93</v>
      </c>
      <c r="J43" s="289">
        <f t="shared" ref="J43:J49" si="1">$I$31*H43</f>
        <v>46.439</v>
      </c>
      <c r="K43" s="305" t="s">
        <v>169</v>
      </c>
      <c r="L43" s="306">
        <f>L10+L39</f>
        <v>4351.538768</v>
      </c>
    </row>
    <row r="44" ht="15.75" customHeight="1" spans="1:12">
      <c r="A44" s="228" t="s">
        <v>104</v>
      </c>
      <c r="B44" s="214" t="s">
        <v>171</v>
      </c>
      <c r="C44" s="208"/>
      <c r="D44" s="208"/>
      <c r="E44" s="208"/>
      <c r="F44" s="208"/>
      <c r="G44" s="210"/>
      <c r="H44" s="240">
        <v>0.0332</v>
      </c>
      <c r="I44" s="292">
        <f t="shared" si="0"/>
        <v>74.27</v>
      </c>
      <c r="J44" s="302" t="s">
        <v>168</v>
      </c>
      <c r="K44" s="260"/>
      <c r="L44" s="307"/>
    </row>
    <row r="45" ht="15.75" customHeight="1" spans="1:12">
      <c r="A45" s="228" t="s">
        <v>108</v>
      </c>
      <c r="B45" s="214" t="s">
        <v>172</v>
      </c>
      <c r="C45" s="208"/>
      <c r="D45" s="208"/>
      <c r="E45" s="208"/>
      <c r="F45" s="208"/>
      <c r="G45" s="210"/>
      <c r="H45" s="230">
        <v>0.015</v>
      </c>
      <c r="I45" s="292">
        <f t="shared" si="0"/>
        <v>33.56</v>
      </c>
      <c r="J45" s="289">
        <f t="shared" si="1"/>
        <v>27.8634</v>
      </c>
      <c r="K45" s="260"/>
      <c r="L45" s="307"/>
    </row>
    <row r="46" ht="15.75" customHeight="1" spans="1:12">
      <c r="A46" s="228" t="s">
        <v>148</v>
      </c>
      <c r="B46" s="214" t="s">
        <v>173</v>
      </c>
      <c r="C46" s="208"/>
      <c r="D46" s="208"/>
      <c r="E46" s="208"/>
      <c r="F46" s="208"/>
      <c r="G46" s="210"/>
      <c r="H46" s="230">
        <v>0.01</v>
      </c>
      <c r="I46" s="292">
        <f t="shared" si="0"/>
        <v>22.37</v>
      </c>
      <c r="J46" s="289">
        <f t="shared" si="1"/>
        <v>18.5756</v>
      </c>
      <c r="K46" s="260"/>
      <c r="L46" s="307"/>
    </row>
    <row r="47" ht="15.75" customHeight="1" spans="1:12">
      <c r="A47" s="228" t="s">
        <v>150</v>
      </c>
      <c r="B47" s="214" t="s">
        <v>174</v>
      </c>
      <c r="C47" s="208"/>
      <c r="D47" s="208"/>
      <c r="E47" s="208"/>
      <c r="F47" s="208"/>
      <c r="G47" s="210"/>
      <c r="H47" s="230">
        <v>0.006</v>
      </c>
      <c r="I47" s="292">
        <f t="shared" si="0"/>
        <v>13.42</v>
      </c>
      <c r="J47" s="289">
        <f t="shared" si="1"/>
        <v>11.14536</v>
      </c>
      <c r="K47" s="260"/>
      <c r="L47" s="307"/>
    </row>
    <row r="48" ht="15.75" customHeight="1" spans="1:12">
      <c r="A48" s="228" t="s">
        <v>175</v>
      </c>
      <c r="B48" s="214" t="s">
        <v>176</v>
      </c>
      <c r="C48" s="208"/>
      <c r="D48" s="208"/>
      <c r="E48" s="208"/>
      <c r="F48" s="208"/>
      <c r="G48" s="210"/>
      <c r="H48" s="230">
        <v>0.002</v>
      </c>
      <c r="I48" s="292">
        <f t="shared" si="0"/>
        <v>4.47</v>
      </c>
      <c r="J48" s="289">
        <f t="shared" si="1"/>
        <v>3.71512</v>
      </c>
      <c r="K48" s="260"/>
      <c r="L48" s="307"/>
    </row>
    <row r="49" ht="15.75" customHeight="1" spans="1:12">
      <c r="A49" s="228" t="s">
        <v>177</v>
      </c>
      <c r="B49" s="214" t="s">
        <v>178</v>
      </c>
      <c r="C49" s="208"/>
      <c r="D49" s="208"/>
      <c r="E49" s="208"/>
      <c r="F49" s="208"/>
      <c r="G49" s="210"/>
      <c r="H49" s="230">
        <v>0.08</v>
      </c>
      <c r="I49" s="292">
        <f t="shared" si="0"/>
        <v>178.96</v>
      </c>
      <c r="J49" s="289">
        <f t="shared" si="1"/>
        <v>148.6048</v>
      </c>
      <c r="K49" s="308" t="s">
        <v>179</v>
      </c>
      <c r="L49" s="308"/>
    </row>
    <row r="50" ht="15.75" customHeight="1" spans="1:12">
      <c r="A50" s="212" t="s">
        <v>180</v>
      </c>
      <c r="B50" s="208"/>
      <c r="C50" s="208"/>
      <c r="D50" s="208"/>
      <c r="E50" s="208"/>
      <c r="F50" s="208"/>
      <c r="G50" s="210"/>
      <c r="H50" s="232">
        <f>SUM(H42:H49)</f>
        <v>0.3712</v>
      </c>
      <c r="I50" s="288">
        <f>SUM(I42:I49)</f>
        <v>830.39</v>
      </c>
      <c r="J50" s="296"/>
      <c r="K50" s="309" t="s">
        <v>181</v>
      </c>
      <c r="L50" s="309"/>
    </row>
    <row r="51" ht="15.75" customHeight="1" spans="1:12">
      <c r="A51" s="241"/>
      <c r="B51" s="208"/>
      <c r="C51" s="208"/>
      <c r="D51" s="208"/>
      <c r="E51" s="208"/>
      <c r="F51" s="208"/>
      <c r="G51" s="208"/>
      <c r="H51" s="208"/>
      <c r="I51" s="210"/>
      <c r="J51" s="296"/>
      <c r="K51" s="310" t="s">
        <v>182</v>
      </c>
      <c r="L51" s="311">
        <v>1</v>
      </c>
    </row>
    <row r="52" ht="15.75" customHeight="1" spans="1:12">
      <c r="A52" s="212" t="s">
        <v>183</v>
      </c>
      <c r="B52" s="208"/>
      <c r="C52" s="208"/>
      <c r="D52" s="208"/>
      <c r="E52" s="208"/>
      <c r="F52" s="208"/>
      <c r="G52" s="210"/>
      <c r="H52" s="232"/>
      <c r="I52" s="227" t="s">
        <v>139</v>
      </c>
      <c r="J52" s="296"/>
      <c r="K52" s="312" t="s">
        <v>184</v>
      </c>
      <c r="L52" s="313">
        <f>L43</f>
        <v>4351.538768</v>
      </c>
    </row>
    <row r="53" ht="15.75" customHeight="1" spans="1:12">
      <c r="A53" s="228" t="s">
        <v>97</v>
      </c>
      <c r="B53" s="225" t="s">
        <v>185</v>
      </c>
      <c r="C53" s="208"/>
      <c r="D53" s="208"/>
      <c r="E53" s="208"/>
      <c r="F53" s="208"/>
      <c r="G53" s="210"/>
      <c r="H53" s="242">
        <v>0</v>
      </c>
      <c r="I53" s="287">
        <v>0</v>
      </c>
      <c r="J53" s="289">
        <f t="shared" ref="J53:J56" si="2">I53</f>
        <v>0</v>
      </c>
      <c r="K53" s="312"/>
      <c r="L53" s="313"/>
    </row>
    <row r="54" ht="15.75" customHeight="1" spans="1:12">
      <c r="A54" s="228" t="s">
        <v>100</v>
      </c>
      <c r="B54" s="225" t="s">
        <v>186</v>
      </c>
      <c r="C54" s="208"/>
      <c r="D54" s="208"/>
      <c r="E54" s="208"/>
      <c r="F54" s="208"/>
      <c r="G54" s="210"/>
      <c r="H54" s="213" t="s">
        <v>187</v>
      </c>
      <c r="I54" s="286">
        <v>473.82</v>
      </c>
      <c r="J54" s="289">
        <f t="shared" si="2"/>
        <v>473.82</v>
      </c>
      <c r="K54" s="312"/>
      <c r="L54" s="313"/>
    </row>
    <row r="55" ht="15.75" customHeight="1" spans="1:12">
      <c r="A55" s="243" t="s">
        <v>104</v>
      </c>
      <c r="B55" s="244" t="s">
        <v>188</v>
      </c>
      <c r="C55" s="208"/>
      <c r="D55" s="208"/>
      <c r="E55" s="208"/>
      <c r="F55" s="208"/>
      <c r="G55" s="210"/>
      <c r="H55" s="245" t="s">
        <v>187</v>
      </c>
      <c r="I55" s="286">
        <v>52.15</v>
      </c>
      <c r="J55" s="289">
        <f t="shared" si="2"/>
        <v>52.15</v>
      </c>
      <c r="K55" s="314" t="s">
        <v>189</v>
      </c>
      <c r="L55" s="313">
        <f>I141</f>
        <v>5222.2</v>
      </c>
    </row>
    <row r="56" ht="15.75" customHeight="1" spans="1:12">
      <c r="A56" s="228" t="s">
        <v>108</v>
      </c>
      <c r="B56" s="225" t="s">
        <v>190</v>
      </c>
      <c r="C56" s="208"/>
      <c r="D56" s="208"/>
      <c r="E56" s="208"/>
      <c r="F56" s="208"/>
      <c r="G56" s="210"/>
      <c r="H56" s="213" t="s">
        <v>187</v>
      </c>
      <c r="I56" s="315">
        <v>4.31</v>
      </c>
      <c r="J56" s="289">
        <f t="shared" si="2"/>
        <v>4.31</v>
      </c>
      <c r="K56" s="316" t="s">
        <v>191</v>
      </c>
      <c r="L56" s="317">
        <f>L43</f>
        <v>4351.538768</v>
      </c>
    </row>
    <row r="57" ht="15.75" customHeight="1" spans="1:12">
      <c r="A57" s="212" t="s">
        <v>192</v>
      </c>
      <c r="B57" s="208"/>
      <c r="C57" s="208"/>
      <c r="D57" s="208"/>
      <c r="E57" s="208"/>
      <c r="F57" s="208"/>
      <c r="G57" s="208"/>
      <c r="H57" s="210"/>
      <c r="I57" s="318">
        <f>SUM(I53:I56)</f>
        <v>530.28</v>
      </c>
      <c r="J57" s="293"/>
      <c r="K57" s="319" t="s">
        <v>193</v>
      </c>
      <c r="L57" s="320">
        <f>L55-L56</f>
        <v>870.661232</v>
      </c>
    </row>
    <row r="58" ht="15.75" customHeight="1" spans="1:12">
      <c r="A58" s="241"/>
      <c r="B58" s="208"/>
      <c r="C58" s="208"/>
      <c r="D58" s="208"/>
      <c r="E58" s="208"/>
      <c r="F58" s="208"/>
      <c r="G58" s="208"/>
      <c r="H58" s="208"/>
      <c r="I58" s="210"/>
      <c r="J58" s="293"/>
      <c r="K58" s="321" t="s">
        <v>194</v>
      </c>
      <c r="L58" s="322">
        <f>SUM(I70:I73,I98,I106,I115)</f>
        <v>939.94</v>
      </c>
    </row>
    <row r="59" ht="15.75" customHeight="1" spans="1:13">
      <c r="A59" s="212" t="s">
        <v>195</v>
      </c>
      <c r="B59" s="208"/>
      <c r="C59" s="208"/>
      <c r="D59" s="208"/>
      <c r="E59" s="208"/>
      <c r="F59" s="208"/>
      <c r="G59" s="208"/>
      <c r="H59" s="208"/>
      <c r="I59" s="210"/>
      <c r="J59" s="293"/>
      <c r="K59" s="321" t="s">
        <v>196</v>
      </c>
      <c r="L59" s="323">
        <f>L57-L58</f>
        <v>-69.2787679999996</v>
      </c>
      <c r="M59" s="1" t="s">
        <v>197</v>
      </c>
    </row>
    <row r="60" ht="15.75" customHeight="1" spans="1:13">
      <c r="A60" s="212" t="s">
        <v>198</v>
      </c>
      <c r="B60" s="208"/>
      <c r="C60" s="208"/>
      <c r="D60" s="208"/>
      <c r="E60" s="208"/>
      <c r="F60" s="208"/>
      <c r="G60" s="208"/>
      <c r="H60" s="210"/>
      <c r="I60" s="227" t="s">
        <v>139</v>
      </c>
      <c r="J60" s="293"/>
      <c r="K60" s="324" t="s">
        <v>199</v>
      </c>
      <c r="L60" s="325">
        <f>ROUND(L59*L51,2)</f>
        <v>-69.28</v>
      </c>
      <c r="M60" s="1" t="s">
        <v>200</v>
      </c>
    </row>
    <row r="61" ht="15.75" customHeight="1" spans="1:13">
      <c r="A61" s="228" t="s">
        <v>73</v>
      </c>
      <c r="B61" s="216" t="s">
        <v>201</v>
      </c>
      <c r="C61" s="208"/>
      <c r="D61" s="208"/>
      <c r="E61" s="208"/>
      <c r="F61" s="208"/>
      <c r="G61" s="208"/>
      <c r="H61" s="210"/>
      <c r="I61" s="292">
        <f>I37</f>
        <v>379.49</v>
      </c>
      <c r="J61" s="293"/>
      <c r="K61" s="324" t="s">
        <v>202</v>
      </c>
      <c r="L61" s="325">
        <f>ROUND((L59*12)*L51,2)</f>
        <v>-831.35</v>
      </c>
      <c r="M61" s="1" t="s">
        <v>203</v>
      </c>
    </row>
    <row r="62" ht="15.75" customHeight="1" spans="1:14">
      <c r="A62" s="228" t="s">
        <v>204</v>
      </c>
      <c r="B62" s="216" t="s">
        <v>205</v>
      </c>
      <c r="C62" s="208"/>
      <c r="D62" s="208"/>
      <c r="E62" s="208"/>
      <c r="F62" s="208"/>
      <c r="G62" s="208"/>
      <c r="H62" s="210"/>
      <c r="I62" s="292">
        <f>I50</f>
        <v>830.39</v>
      </c>
      <c r="J62" s="293"/>
      <c r="K62" s="326" t="s">
        <v>206</v>
      </c>
      <c r="L62" s="326"/>
      <c r="N62" s="327"/>
    </row>
    <row r="63" ht="15.75" customHeight="1" spans="1:12">
      <c r="A63" s="228" t="s">
        <v>207</v>
      </c>
      <c r="B63" s="216" t="s">
        <v>208</v>
      </c>
      <c r="C63" s="208"/>
      <c r="D63" s="208"/>
      <c r="E63" s="208"/>
      <c r="F63" s="208"/>
      <c r="G63" s="208"/>
      <c r="H63" s="210"/>
      <c r="I63" s="292">
        <f>I57</f>
        <v>530.28</v>
      </c>
      <c r="J63" s="293"/>
      <c r="K63" s="326"/>
      <c r="L63" s="326"/>
    </row>
    <row r="64" ht="15.75" customHeight="1" spans="1:12">
      <c r="A64" s="212" t="s">
        <v>209</v>
      </c>
      <c r="B64" s="208"/>
      <c r="C64" s="208"/>
      <c r="D64" s="208"/>
      <c r="E64" s="208"/>
      <c r="F64" s="208"/>
      <c r="G64" s="208"/>
      <c r="H64" s="210"/>
      <c r="I64" s="288">
        <f>SUM(I61:I63)</f>
        <v>1740.16</v>
      </c>
      <c r="J64" s="293"/>
      <c r="K64" s="326"/>
      <c r="L64" s="326"/>
    </row>
    <row r="65" ht="15.75" customHeight="1" spans="1:12">
      <c r="A65" s="328" t="s">
        <v>210</v>
      </c>
      <c r="B65" s="234"/>
      <c r="C65" s="234"/>
      <c r="D65" s="234"/>
      <c r="E65" s="234"/>
      <c r="F65" s="234"/>
      <c r="G65" s="235" t="s">
        <v>162</v>
      </c>
      <c r="H65" s="208"/>
      <c r="I65" s="294">
        <f>I31</f>
        <v>1857.56</v>
      </c>
      <c r="J65" s="293"/>
      <c r="K65" s="326"/>
      <c r="L65" s="326"/>
    </row>
    <row r="66" ht="15.75" customHeight="1" spans="1:12">
      <c r="A66" s="236"/>
      <c r="B66" s="328"/>
      <c r="C66" s="328"/>
      <c r="D66" s="328"/>
      <c r="E66" s="328"/>
      <c r="F66" s="237"/>
      <c r="G66" s="235" t="s">
        <v>211</v>
      </c>
      <c r="H66" s="208"/>
      <c r="I66" s="294">
        <f>I64</f>
        <v>1740.16</v>
      </c>
      <c r="J66" s="293"/>
      <c r="K66" s="326"/>
      <c r="L66" s="326"/>
    </row>
    <row r="67" ht="15.75" customHeight="1" spans="1:12">
      <c r="A67" s="238"/>
      <c r="B67" s="239"/>
      <c r="C67" s="239"/>
      <c r="D67" s="239"/>
      <c r="E67" s="239"/>
      <c r="F67" s="239"/>
      <c r="G67" s="235" t="s">
        <v>75</v>
      </c>
      <c r="H67" s="208"/>
      <c r="I67" s="294">
        <f>SUM(I65:I66)</f>
        <v>3597.72</v>
      </c>
      <c r="J67" s="293"/>
      <c r="K67" s="326"/>
      <c r="L67" s="326"/>
    </row>
    <row r="68" ht="15.75" customHeight="1" spans="1:12">
      <c r="A68" s="212" t="s">
        <v>212</v>
      </c>
      <c r="B68" s="208"/>
      <c r="C68" s="208"/>
      <c r="D68" s="208"/>
      <c r="E68" s="208"/>
      <c r="F68" s="208"/>
      <c r="G68" s="208"/>
      <c r="H68" s="208"/>
      <c r="I68" s="210"/>
      <c r="J68" s="293"/>
      <c r="K68" s="326"/>
      <c r="L68" s="326"/>
    </row>
    <row r="69" ht="15.75" customHeight="1" spans="1:12">
      <c r="A69" s="228">
        <v>3</v>
      </c>
      <c r="B69" s="212" t="s">
        <v>213</v>
      </c>
      <c r="C69" s="208"/>
      <c r="D69" s="208"/>
      <c r="E69" s="208"/>
      <c r="F69" s="208"/>
      <c r="G69" s="210"/>
      <c r="H69" s="227" t="s">
        <v>138</v>
      </c>
      <c r="I69" s="227" t="s">
        <v>139</v>
      </c>
      <c r="J69" s="293"/>
      <c r="K69" s="326"/>
      <c r="L69" s="326"/>
    </row>
    <row r="70" ht="15.75" customHeight="1" spans="1:12">
      <c r="A70" s="228" t="s">
        <v>97</v>
      </c>
      <c r="B70" s="214" t="s">
        <v>214</v>
      </c>
      <c r="C70" s="208"/>
      <c r="D70" s="208"/>
      <c r="E70" s="208"/>
      <c r="F70" s="208"/>
      <c r="G70" s="210"/>
      <c r="H70" s="230">
        <f>ROUND(((1/12)*5%),4)</f>
        <v>0.0042</v>
      </c>
      <c r="I70" s="292">
        <f t="shared" ref="I70:I74" si="3">ROUND(H70*$I$67,2)</f>
        <v>15.11</v>
      </c>
      <c r="J70" s="293"/>
      <c r="K70" s="326"/>
      <c r="L70" s="326"/>
    </row>
    <row r="71" ht="15.75" customHeight="1" spans="1:12">
      <c r="A71" s="228" t="s">
        <v>100</v>
      </c>
      <c r="B71" s="214" t="s">
        <v>215</v>
      </c>
      <c r="C71" s="208"/>
      <c r="D71" s="208"/>
      <c r="E71" s="208"/>
      <c r="F71" s="208"/>
      <c r="G71" s="210"/>
      <c r="H71" s="230">
        <f>TRUNC(H70*H49,4)</f>
        <v>0.0003</v>
      </c>
      <c r="I71" s="292">
        <f t="shared" si="3"/>
        <v>1.08</v>
      </c>
      <c r="J71" s="293"/>
      <c r="K71" s="326"/>
      <c r="L71" s="326"/>
    </row>
    <row r="72" ht="15.75" customHeight="1" spans="1:12">
      <c r="A72" s="228" t="s">
        <v>104</v>
      </c>
      <c r="B72" s="214" t="s">
        <v>216</v>
      </c>
      <c r="C72" s="208"/>
      <c r="D72" s="208"/>
      <c r="E72" s="208"/>
      <c r="F72" s="208"/>
      <c r="G72" s="210"/>
      <c r="H72" s="230">
        <f>ROUND(((7/30)/12)*95%,4)</f>
        <v>0.0185</v>
      </c>
      <c r="I72" s="292">
        <f t="shared" si="3"/>
        <v>66.56</v>
      </c>
      <c r="J72" s="293"/>
      <c r="K72" s="260"/>
      <c r="L72" s="260"/>
    </row>
    <row r="73" ht="15.75" customHeight="1" spans="1:12">
      <c r="A73" s="329" t="s">
        <v>108</v>
      </c>
      <c r="B73" s="330" t="s">
        <v>217</v>
      </c>
      <c r="C73" s="208"/>
      <c r="D73" s="208"/>
      <c r="E73" s="208"/>
      <c r="F73" s="208"/>
      <c r="G73" s="210"/>
      <c r="H73" s="230">
        <f>ROUND(H72*H50,4)</f>
        <v>0.0069</v>
      </c>
      <c r="I73" s="292">
        <f t="shared" si="3"/>
        <v>24.82</v>
      </c>
      <c r="J73" s="293"/>
      <c r="K73" s="260"/>
      <c r="L73" s="260"/>
    </row>
    <row r="74" ht="15.75" customHeight="1" spans="1:12">
      <c r="A74" s="228" t="s">
        <v>148</v>
      </c>
      <c r="B74" s="214" t="s">
        <v>218</v>
      </c>
      <c r="C74" s="208"/>
      <c r="D74" s="208"/>
      <c r="E74" s="208"/>
      <c r="F74" s="208"/>
      <c r="G74" s="210"/>
      <c r="H74" s="230">
        <v>0.04</v>
      </c>
      <c r="I74" s="292">
        <f t="shared" si="3"/>
        <v>143.91</v>
      </c>
      <c r="J74" s="289">
        <f>I74</f>
        <v>143.91</v>
      </c>
      <c r="K74" s="260"/>
      <c r="L74" s="260"/>
    </row>
    <row r="75" ht="15.75" customHeight="1" spans="1:12">
      <c r="A75" s="212" t="s">
        <v>219</v>
      </c>
      <c r="B75" s="208"/>
      <c r="C75" s="208"/>
      <c r="D75" s="208"/>
      <c r="E75" s="208"/>
      <c r="F75" s="208"/>
      <c r="G75" s="210"/>
      <c r="H75" s="232">
        <f>SUM(H70:H74)</f>
        <v>0.0699</v>
      </c>
      <c r="I75" s="288">
        <f>SUM(I70:I74)</f>
        <v>251.48</v>
      </c>
      <c r="J75" s="293"/>
      <c r="K75" s="350"/>
      <c r="L75" s="260"/>
    </row>
    <row r="76" ht="15.75" customHeight="1" spans="1:12">
      <c r="A76" s="233" t="s">
        <v>220</v>
      </c>
      <c r="B76" s="234"/>
      <c r="C76" s="234"/>
      <c r="D76" s="234"/>
      <c r="E76" s="234"/>
      <c r="F76" s="234"/>
      <c r="G76" s="235" t="s">
        <v>162</v>
      </c>
      <c r="H76" s="208"/>
      <c r="I76" s="294">
        <f>I31</f>
        <v>1857.56</v>
      </c>
      <c r="J76" s="293"/>
      <c r="K76" s="350"/>
      <c r="L76" s="260"/>
    </row>
    <row r="77" ht="15.75" customHeight="1" spans="1:12">
      <c r="A77" s="236"/>
      <c r="B77" s="233"/>
      <c r="C77" s="233"/>
      <c r="D77" s="233"/>
      <c r="E77" s="233"/>
      <c r="F77" s="237"/>
      <c r="G77" s="235" t="s">
        <v>211</v>
      </c>
      <c r="H77" s="208"/>
      <c r="I77" s="294">
        <f>I64</f>
        <v>1740.16</v>
      </c>
      <c r="J77" s="293"/>
      <c r="K77" s="350"/>
      <c r="L77" s="260"/>
    </row>
    <row r="78" ht="15.75" customHeight="1" spans="1:14">
      <c r="A78" s="236"/>
      <c r="B78" s="233"/>
      <c r="C78" s="233"/>
      <c r="D78" s="233"/>
      <c r="E78" s="233"/>
      <c r="F78" s="237"/>
      <c r="G78" s="235" t="s">
        <v>221</v>
      </c>
      <c r="H78" s="208"/>
      <c r="I78" s="294">
        <f>I75</f>
        <v>251.48</v>
      </c>
      <c r="J78" s="293"/>
      <c r="K78" s="350"/>
      <c r="L78" s="260"/>
      <c r="N78" s="351"/>
    </row>
    <row r="79" ht="15.75" customHeight="1" spans="1:12">
      <c r="A79" s="236"/>
      <c r="B79" s="237"/>
      <c r="C79" s="237"/>
      <c r="D79" s="237"/>
      <c r="E79" s="237"/>
      <c r="F79" s="237"/>
      <c r="G79" s="235" t="s">
        <v>75</v>
      </c>
      <c r="H79" s="208"/>
      <c r="I79" s="294">
        <f>SUM(I76:I78)</f>
        <v>3849.2</v>
      </c>
      <c r="J79" s="293"/>
      <c r="K79" s="350"/>
      <c r="L79" s="260"/>
    </row>
    <row r="80" ht="15.75" customHeight="1" spans="1:12">
      <c r="A80" s="212" t="s">
        <v>222</v>
      </c>
      <c r="B80" s="208"/>
      <c r="C80" s="208"/>
      <c r="D80" s="208"/>
      <c r="E80" s="208"/>
      <c r="F80" s="208"/>
      <c r="G80" s="208"/>
      <c r="H80" s="208"/>
      <c r="I80" s="210"/>
      <c r="J80" s="290"/>
      <c r="K80" s="350"/>
      <c r="L80" s="260"/>
    </row>
    <row r="81" ht="15.75" customHeight="1" spans="1:12">
      <c r="A81" s="212" t="s">
        <v>223</v>
      </c>
      <c r="B81" s="208"/>
      <c r="C81" s="208"/>
      <c r="D81" s="208"/>
      <c r="E81" s="208"/>
      <c r="F81" s="208"/>
      <c r="G81" s="210"/>
      <c r="H81" s="227" t="s">
        <v>138</v>
      </c>
      <c r="I81" s="227" t="s">
        <v>139</v>
      </c>
      <c r="J81" s="293"/>
      <c r="K81" s="350"/>
      <c r="L81" s="352"/>
    </row>
    <row r="82" ht="15.75" customHeight="1" spans="1:12">
      <c r="A82" s="228" t="s">
        <v>97</v>
      </c>
      <c r="B82" s="214" t="s">
        <v>224</v>
      </c>
      <c r="C82" s="208"/>
      <c r="D82" s="208"/>
      <c r="E82" s="208"/>
      <c r="F82" s="208"/>
      <c r="G82" s="210"/>
      <c r="H82" s="230">
        <f>ROUND(((1+1/3)/12)/12,4)</f>
        <v>0.0093</v>
      </c>
      <c r="I82" s="292">
        <f t="shared" ref="I82:I87" si="4">ROUND(H82*$I$79,2)</f>
        <v>35.8</v>
      </c>
      <c r="J82" s="293"/>
      <c r="K82" s="350"/>
      <c r="L82" s="260"/>
    </row>
    <row r="83" ht="15.75" customHeight="1" spans="1:12">
      <c r="A83" s="228" t="s">
        <v>100</v>
      </c>
      <c r="B83" s="214" t="s">
        <v>225</v>
      </c>
      <c r="C83" s="208"/>
      <c r="D83" s="208"/>
      <c r="E83" s="208"/>
      <c r="F83" s="208"/>
      <c r="G83" s="210"/>
      <c r="H83" s="230">
        <f>ROUND((2/30)/12,4)</f>
        <v>0.0056</v>
      </c>
      <c r="I83" s="292">
        <f t="shared" si="4"/>
        <v>21.56</v>
      </c>
      <c r="J83" s="293"/>
      <c r="K83" s="260"/>
      <c r="L83" s="260"/>
    </row>
    <row r="84" ht="15.75" customHeight="1" spans="1:12">
      <c r="A84" s="228" t="s">
        <v>104</v>
      </c>
      <c r="B84" s="214" t="s">
        <v>226</v>
      </c>
      <c r="C84" s="208"/>
      <c r="D84" s="208"/>
      <c r="E84" s="208"/>
      <c r="F84" s="208"/>
      <c r="G84" s="210"/>
      <c r="H84" s="230">
        <f>ROUND(((5/30)/12)*2%,4)</f>
        <v>0.0003</v>
      </c>
      <c r="I84" s="292">
        <f t="shared" si="4"/>
        <v>1.15</v>
      </c>
      <c r="J84" s="293"/>
      <c r="K84" s="260"/>
      <c r="L84" s="260"/>
    </row>
    <row r="85" ht="15.75" customHeight="1" spans="1:12">
      <c r="A85" s="228" t="s">
        <v>108</v>
      </c>
      <c r="B85" s="214" t="s">
        <v>227</v>
      </c>
      <c r="C85" s="208"/>
      <c r="D85" s="208"/>
      <c r="E85" s="208"/>
      <c r="F85" s="208"/>
      <c r="G85" s="210"/>
      <c r="H85" s="230">
        <f>ROUND(((15/30)/12)*8%,4)</f>
        <v>0.0033</v>
      </c>
      <c r="I85" s="292">
        <f t="shared" si="4"/>
        <v>12.7</v>
      </c>
      <c r="J85" s="293"/>
      <c r="K85" s="260"/>
      <c r="L85" s="260"/>
    </row>
    <row r="86" ht="15.75" customHeight="1" spans="1:12">
      <c r="A86" s="228" t="s">
        <v>148</v>
      </c>
      <c r="B86" s="214" t="s">
        <v>228</v>
      </c>
      <c r="C86" s="208"/>
      <c r="D86" s="208"/>
      <c r="E86" s="208"/>
      <c r="F86" s="208"/>
      <c r="G86" s="210"/>
      <c r="H86" s="230">
        <f>ROUND(((1+1/3)/12*4/12)*2%,4)</f>
        <v>0.0007</v>
      </c>
      <c r="I86" s="292">
        <f t="shared" si="4"/>
        <v>2.69</v>
      </c>
      <c r="J86" s="293"/>
      <c r="K86" s="260"/>
      <c r="L86" s="260"/>
    </row>
    <row r="87" ht="15.75" customHeight="1" spans="1:12">
      <c r="A87" s="243" t="s">
        <v>150</v>
      </c>
      <c r="B87" s="331" t="s">
        <v>229</v>
      </c>
      <c r="C87" s="208"/>
      <c r="D87" s="208"/>
      <c r="E87" s="208"/>
      <c r="F87" s="208"/>
      <c r="G87" s="210"/>
      <c r="H87" s="332">
        <v>0</v>
      </c>
      <c r="I87" s="292">
        <f t="shared" si="4"/>
        <v>0</v>
      </c>
      <c r="J87" s="293"/>
      <c r="K87" s="260"/>
      <c r="L87" s="260"/>
    </row>
    <row r="88" ht="15.75" customHeight="1" spans="1:12">
      <c r="A88" s="212" t="s">
        <v>230</v>
      </c>
      <c r="B88" s="208"/>
      <c r="C88" s="208"/>
      <c r="D88" s="208"/>
      <c r="E88" s="208"/>
      <c r="F88" s="208"/>
      <c r="G88" s="210"/>
      <c r="H88" s="232">
        <f>SUM(H82:H87)</f>
        <v>0.0192</v>
      </c>
      <c r="I88" s="288">
        <f>SUM(I82:I87)</f>
        <v>73.9</v>
      </c>
      <c r="J88" s="293"/>
      <c r="K88" s="260"/>
      <c r="L88" s="353"/>
    </row>
    <row r="89" ht="15.75" customHeight="1" spans="1:12">
      <c r="A89" s="241"/>
      <c r="B89" s="208"/>
      <c r="C89" s="208"/>
      <c r="D89" s="208"/>
      <c r="E89" s="208"/>
      <c r="F89" s="208"/>
      <c r="G89" s="208"/>
      <c r="H89" s="208"/>
      <c r="I89" s="210"/>
      <c r="J89" s="293"/>
      <c r="K89" s="354"/>
      <c r="L89" s="260"/>
    </row>
    <row r="90" ht="15.75" customHeight="1" spans="1:12">
      <c r="A90" s="333" t="s">
        <v>231</v>
      </c>
      <c r="B90" s="208"/>
      <c r="C90" s="208"/>
      <c r="D90" s="208"/>
      <c r="E90" s="208"/>
      <c r="F90" s="208"/>
      <c r="G90" s="210"/>
      <c r="H90" s="334" t="s">
        <v>138</v>
      </c>
      <c r="I90" s="334" t="s">
        <v>139</v>
      </c>
      <c r="J90" s="293"/>
      <c r="K90" s="260"/>
      <c r="L90" s="260"/>
    </row>
    <row r="91" ht="15.75" customHeight="1" spans="1:12">
      <c r="A91" s="243" t="s">
        <v>97</v>
      </c>
      <c r="B91" s="331" t="s">
        <v>232</v>
      </c>
      <c r="C91" s="208"/>
      <c r="D91" s="208"/>
      <c r="E91" s="208"/>
      <c r="F91" s="208"/>
      <c r="G91" s="210"/>
      <c r="H91" s="332">
        <v>0</v>
      </c>
      <c r="I91" s="355">
        <f>I31*H91</f>
        <v>0</v>
      </c>
      <c r="J91" s="293"/>
      <c r="K91" s="260"/>
      <c r="L91" s="260"/>
    </row>
    <row r="92" ht="15.75" customHeight="1" spans="1:12">
      <c r="A92" s="333" t="s">
        <v>233</v>
      </c>
      <c r="B92" s="208"/>
      <c r="C92" s="208"/>
      <c r="D92" s="208"/>
      <c r="E92" s="208"/>
      <c r="F92" s="208"/>
      <c r="G92" s="210"/>
      <c r="H92" s="335">
        <f>H91</f>
        <v>0</v>
      </c>
      <c r="I92" s="356">
        <f>I91</f>
        <v>0</v>
      </c>
      <c r="J92" s="293"/>
      <c r="K92" s="357"/>
      <c r="L92" s="260"/>
    </row>
    <row r="93" ht="15.75" customHeight="1" spans="1:12">
      <c r="A93" s="241"/>
      <c r="B93" s="208"/>
      <c r="C93" s="208"/>
      <c r="D93" s="208"/>
      <c r="E93" s="208"/>
      <c r="F93" s="208"/>
      <c r="G93" s="208"/>
      <c r="H93" s="208"/>
      <c r="I93" s="210"/>
      <c r="J93" s="293"/>
      <c r="K93" s="260"/>
      <c r="L93" s="260"/>
    </row>
    <row r="94" ht="15.75" customHeight="1" spans="1:12">
      <c r="A94" s="212" t="s">
        <v>234</v>
      </c>
      <c r="B94" s="208"/>
      <c r="C94" s="208"/>
      <c r="D94" s="208"/>
      <c r="E94" s="208"/>
      <c r="F94" s="208"/>
      <c r="G94" s="208"/>
      <c r="H94" s="208"/>
      <c r="I94" s="210"/>
      <c r="J94" s="293"/>
      <c r="K94" s="260"/>
      <c r="L94" s="260"/>
    </row>
    <row r="95" ht="15.75" customHeight="1" spans="1:12">
      <c r="A95" s="212" t="s">
        <v>235</v>
      </c>
      <c r="B95" s="208"/>
      <c r="C95" s="208"/>
      <c r="D95" s="208"/>
      <c r="E95" s="208"/>
      <c r="F95" s="208"/>
      <c r="G95" s="208"/>
      <c r="H95" s="210"/>
      <c r="I95" s="227" t="s">
        <v>139</v>
      </c>
      <c r="J95" s="293"/>
      <c r="K95" s="260"/>
      <c r="L95" s="260"/>
    </row>
    <row r="96" ht="15.75" customHeight="1" spans="1:12">
      <c r="A96" s="228" t="s">
        <v>236</v>
      </c>
      <c r="B96" s="216" t="s">
        <v>237</v>
      </c>
      <c r="C96" s="208"/>
      <c r="D96" s="208"/>
      <c r="E96" s="208"/>
      <c r="F96" s="208"/>
      <c r="G96" s="208"/>
      <c r="H96" s="210"/>
      <c r="I96" s="292">
        <f>I88</f>
        <v>73.9</v>
      </c>
      <c r="J96" s="293"/>
      <c r="K96" s="260"/>
      <c r="L96" s="260"/>
    </row>
    <row r="97" ht="15.75" customHeight="1" spans="1:12">
      <c r="A97" s="243" t="s">
        <v>238</v>
      </c>
      <c r="B97" s="336" t="s">
        <v>239</v>
      </c>
      <c r="C97" s="208"/>
      <c r="D97" s="208"/>
      <c r="E97" s="208"/>
      <c r="F97" s="208"/>
      <c r="G97" s="208"/>
      <c r="H97" s="210"/>
      <c r="I97" s="355">
        <f>I92</f>
        <v>0</v>
      </c>
      <c r="J97" s="293"/>
      <c r="K97" s="260"/>
      <c r="L97" s="260"/>
    </row>
    <row r="98" ht="15.75" customHeight="1" spans="1:12">
      <c r="A98" s="212" t="s">
        <v>240</v>
      </c>
      <c r="B98" s="208"/>
      <c r="C98" s="208"/>
      <c r="D98" s="208"/>
      <c r="E98" s="208"/>
      <c r="F98" s="208"/>
      <c r="G98" s="208"/>
      <c r="H98" s="210"/>
      <c r="I98" s="288">
        <f>SUM(I96:I97)</f>
        <v>73.9</v>
      </c>
      <c r="J98" s="293"/>
      <c r="K98" s="260"/>
      <c r="L98" s="260"/>
    </row>
    <row r="99" ht="15.75" customHeight="1" spans="1:12">
      <c r="A99" s="241"/>
      <c r="B99" s="208"/>
      <c r="C99" s="208"/>
      <c r="D99" s="208"/>
      <c r="E99" s="208"/>
      <c r="F99" s="208"/>
      <c r="G99" s="208"/>
      <c r="H99" s="208"/>
      <c r="I99" s="210"/>
      <c r="J99" s="293"/>
      <c r="K99" s="260"/>
      <c r="L99" s="260"/>
    </row>
    <row r="100" ht="15.75" customHeight="1" spans="1:12">
      <c r="A100" s="212" t="s">
        <v>241</v>
      </c>
      <c r="B100" s="208"/>
      <c r="C100" s="208"/>
      <c r="D100" s="208"/>
      <c r="E100" s="208"/>
      <c r="F100" s="208"/>
      <c r="G100" s="208"/>
      <c r="H100" s="208"/>
      <c r="I100" s="210"/>
      <c r="J100" s="293"/>
      <c r="K100" s="260"/>
      <c r="L100" s="260"/>
    </row>
    <row r="101" ht="15.75" customHeight="1" spans="1:12">
      <c r="A101" s="227">
        <v>5</v>
      </c>
      <c r="B101" s="212" t="s">
        <v>242</v>
      </c>
      <c r="C101" s="208"/>
      <c r="D101" s="208"/>
      <c r="E101" s="208"/>
      <c r="F101" s="208"/>
      <c r="G101" s="210"/>
      <c r="H101" s="227"/>
      <c r="I101" s="227" t="s">
        <v>139</v>
      </c>
      <c r="J101" s="293"/>
      <c r="K101" s="260"/>
      <c r="L101" s="260"/>
    </row>
    <row r="102" ht="15.75" customHeight="1" spans="1:12">
      <c r="A102" s="337" t="s">
        <v>97</v>
      </c>
      <c r="B102" s="225" t="s">
        <v>243</v>
      </c>
      <c r="C102" s="208"/>
      <c r="D102" s="208"/>
      <c r="E102" s="208"/>
      <c r="F102" s="208"/>
      <c r="G102" s="210"/>
      <c r="H102" s="338" t="s">
        <v>187</v>
      </c>
      <c r="I102" s="383">
        <v>574.17</v>
      </c>
      <c r="J102" s="293"/>
      <c r="K102" s="260"/>
      <c r="L102" s="260"/>
    </row>
    <row r="103" ht="15.75" customHeight="1" spans="1:12">
      <c r="A103" s="337" t="s">
        <v>100</v>
      </c>
      <c r="B103" s="225" t="s">
        <v>244</v>
      </c>
      <c r="C103" s="208"/>
      <c r="D103" s="208"/>
      <c r="E103" s="208"/>
      <c r="F103" s="208"/>
      <c r="G103" s="210"/>
      <c r="H103" s="338" t="s">
        <v>187</v>
      </c>
      <c r="I103" s="358">
        <v>46.72</v>
      </c>
      <c r="J103" s="293"/>
      <c r="K103" s="260"/>
      <c r="L103" s="260"/>
    </row>
    <row r="104" ht="15.75" customHeight="1" spans="1:12">
      <c r="A104" s="337" t="s">
        <v>104</v>
      </c>
      <c r="B104" s="225" t="s">
        <v>245</v>
      </c>
      <c r="C104" s="208"/>
      <c r="D104" s="208"/>
      <c r="E104" s="208"/>
      <c r="F104" s="208"/>
      <c r="G104" s="210"/>
      <c r="H104" s="338" t="s">
        <v>187</v>
      </c>
      <c r="I104" s="397">
        <f>UNIFORMES!F84</f>
        <v>53.68</v>
      </c>
      <c r="J104" s="293"/>
      <c r="K104" s="260"/>
      <c r="L104" s="260"/>
    </row>
    <row r="105" ht="15.75" customHeight="1" spans="1:12">
      <c r="A105" s="337" t="s">
        <v>108</v>
      </c>
      <c r="B105" s="225" t="s">
        <v>246</v>
      </c>
      <c r="C105" s="208"/>
      <c r="D105" s="208"/>
      <c r="E105" s="208"/>
      <c r="F105" s="208"/>
      <c r="G105" s="210"/>
      <c r="H105" s="339" t="s">
        <v>187</v>
      </c>
      <c r="I105" s="383">
        <v>27.02</v>
      </c>
      <c r="J105" s="293"/>
      <c r="K105" s="260"/>
      <c r="L105" s="260"/>
    </row>
    <row r="106" ht="15.75" customHeight="1" spans="1:12">
      <c r="A106" s="212" t="s">
        <v>247</v>
      </c>
      <c r="B106" s="208"/>
      <c r="C106" s="208"/>
      <c r="D106" s="208"/>
      <c r="E106" s="208"/>
      <c r="F106" s="208"/>
      <c r="G106" s="210"/>
      <c r="H106" s="232" t="s">
        <v>187</v>
      </c>
      <c r="I106" s="288">
        <f>SUM(I102:I105)</f>
        <v>701.59</v>
      </c>
      <c r="J106" s="293"/>
      <c r="K106" s="260"/>
      <c r="L106" s="260"/>
    </row>
    <row r="107" ht="15.75" customHeight="1" spans="1:12">
      <c r="A107" s="233" t="s">
        <v>248</v>
      </c>
      <c r="B107" s="234"/>
      <c r="C107" s="234"/>
      <c r="D107" s="234"/>
      <c r="E107" s="234"/>
      <c r="F107" s="234"/>
      <c r="G107" s="235" t="s">
        <v>162</v>
      </c>
      <c r="H107" s="208"/>
      <c r="I107" s="294">
        <f>I31</f>
        <v>1857.56</v>
      </c>
      <c r="J107" s="293"/>
      <c r="K107" s="260"/>
      <c r="L107" s="260"/>
    </row>
    <row r="108" ht="15.75" customHeight="1" spans="1:12">
      <c r="A108" s="236"/>
      <c r="B108" s="233"/>
      <c r="C108" s="233"/>
      <c r="D108" s="233"/>
      <c r="E108" s="233"/>
      <c r="F108" s="237"/>
      <c r="G108" s="235" t="s">
        <v>211</v>
      </c>
      <c r="H108" s="208"/>
      <c r="I108" s="294">
        <f>I64</f>
        <v>1740.16</v>
      </c>
      <c r="J108" s="293"/>
      <c r="K108" s="260"/>
      <c r="L108" s="260"/>
    </row>
    <row r="109" ht="15.75" customHeight="1" spans="1:12">
      <c r="A109" s="236"/>
      <c r="B109" s="233"/>
      <c r="C109" s="233"/>
      <c r="D109" s="233"/>
      <c r="E109" s="233"/>
      <c r="F109" s="237"/>
      <c r="G109" s="235" t="s">
        <v>221</v>
      </c>
      <c r="H109" s="208"/>
      <c r="I109" s="294">
        <f>I75</f>
        <v>251.48</v>
      </c>
      <c r="J109" s="293"/>
      <c r="K109" s="260"/>
      <c r="L109" s="260"/>
    </row>
    <row r="110" ht="15.75" customHeight="1" spans="1:12">
      <c r="A110" s="236"/>
      <c r="B110" s="233"/>
      <c r="C110" s="233"/>
      <c r="D110" s="233"/>
      <c r="E110" s="233"/>
      <c r="F110" s="237"/>
      <c r="G110" s="235" t="s">
        <v>249</v>
      </c>
      <c r="H110" s="208"/>
      <c r="I110" s="294">
        <f>I98</f>
        <v>73.9</v>
      </c>
      <c r="J110" s="293"/>
      <c r="K110" s="299"/>
      <c r="L110" s="299"/>
    </row>
    <row r="111" ht="15.75" customHeight="1" spans="1:12">
      <c r="A111" s="236"/>
      <c r="B111" s="233"/>
      <c r="C111" s="233"/>
      <c r="D111" s="233"/>
      <c r="E111" s="233"/>
      <c r="F111" s="237"/>
      <c r="G111" s="235" t="s">
        <v>250</v>
      </c>
      <c r="H111" s="208"/>
      <c r="I111" s="294">
        <f>I106</f>
        <v>701.59</v>
      </c>
      <c r="J111" s="293"/>
      <c r="K111" s="299"/>
      <c r="L111" s="299"/>
    </row>
    <row r="112" ht="15.75" customHeight="1" spans="1:12">
      <c r="A112" s="236"/>
      <c r="B112" s="237"/>
      <c r="C112" s="237"/>
      <c r="D112" s="237"/>
      <c r="E112" s="237"/>
      <c r="F112" s="237"/>
      <c r="G112" s="235" t="s">
        <v>75</v>
      </c>
      <c r="H112" s="208"/>
      <c r="I112" s="294">
        <f>SUM(I107:I111)</f>
        <v>4624.69</v>
      </c>
      <c r="J112" s="293"/>
      <c r="K112" s="260"/>
      <c r="L112" s="260"/>
    </row>
    <row r="113" ht="15.75" customHeight="1" spans="1:12">
      <c r="A113" s="212" t="s">
        <v>251</v>
      </c>
      <c r="B113" s="208"/>
      <c r="C113" s="208"/>
      <c r="D113" s="208"/>
      <c r="E113" s="208"/>
      <c r="F113" s="208"/>
      <c r="G113" s="208"/>
      <c r="H113" s="208"/>
      <c r="I113" s="210"/>
      <c r="J113" s="293"/>
      <c r="K113" s="260"/>
      <c r="L113" s="260"/>
    </row>
    <row r="114" ht="15.75" customHeight="1" spans="1:12">
      <c r="A114" s="227">
        <v>6</v>
      </c>
      <c r="B114" s="212" t="s">
        <v>252</v>
      </c>
      <c r="C114" s="208"/>
      <c r="D114" s="208"/>
      <c r="E114" s="208"/>
      <c r="F114" s="208"/>
      <c r="G114" s="210"/>
      <c r="H114" s="227" t="s">
        <v>138</v>
      </c>
      <c r="I114" s="227" t="s">
        <v>139</v>
      </c>
      <c r="J114" s="293"/>
      <c r="K114" s="260"/>
      <c r="L114" s="260"/>
    </row>
    <row r="115" ht="15.75" customHeight="1" spans="1:12">
      <c r="A115" s="228" t="s">
        <v>97</v>
      </c>
      <c r="B115" s="214" t="s">
        <v>253</v>
      </c>
      <c r="C115" s="208"/>
      <c r="D115" s="208"/>
      <c r="E115" s="208"/>
      <c r="F115" s="208"/>
      <c r="G115" s="210"/>
      <c r="H115" s="340">
        <v>0.0123</v>
      </c>
      <c r="I115" s="292">
        <f>ROUND(H115*I112,2)</f>
        <v>56.88</v>
      </c>
      <c r="J115" s="293"/>
      <c r="K115" s="260"/>
      <c r="L115" s="260"/>
    </row>
    <row r="116" ht="15.75" customHeight="1" spans="1:12">
      <c r="A116" s="228" t="s">
        <v>100</v>
      </c>
      <c r="B116" s="214" t="s">
        <v>254</v>
      </c>
      <c r="C116" s="208"/>
      <c r="D116" s="208"/>
      <c r="E116" s="208"/>
      <c r="F116" s="208"/>
      <c r="G116" s="210"/>
      <c r="H116" s="340">
        <v>0.0123</v>
      </c>
      <c r="I116" s="292">
        <f>ROUND(H116*(I112+I115),2)</f>
        <v>57.58</v>
      </c>
      <c r="J116" s="293"/>
      <c r="K116" s="260"/>
      <c r="L116" s="260"/>
    </row>
    <row r="117" ht="15.75" customHeight="1" spans="1:12">
      <c r="A117" s="228" t="s">
        <v>104</v>
      </c>
      <c r="B117" s="341" t="s">
        <v>255</v>
      </c>
      <c r="C117" s="208"/>
      <c r="D117" s="208"/>
      <c r="E117" s="208"/>
      <c r="F117" s="208"/>
      <c r="G117" s="210"/>
      <c r="H117" s="230"/>
      <c r="I117" s="361"/>
      <c r="J117" s="293"/>
      <c r="K117" s="260"/>
      <c r="L117" s="260"/>
    </row>
    <row r="118" ht="15.75" customHeight="1" spans="1:12">
      <c r="A118" s="228" t="s">
        <v>256</v>
      </c>
      <c r="B118" s="214" t="s">
        <v>257</v>
      </c>
      <c r="C118" s="208"/>
      <c r="D118" s="208"/>
      <c r="E118" s="208"/>
      <c r="F118" s="208"/>
      <c r="G118" s="210"/>
      <c r="H118" s="340">
        <v>0.0076</v>
      </c>
      <c r="I118" s="292">
        <f t="shared" ref="I118:I120" si="5">ROUND($I$128*H118,2)</f>
        <v>39.69</v>
      </c>
      <c r="J118" s="293"/>
      <c r="K118" s="260"/>
      <c r="L118" s="260"/>
    </row>
    <row r="119" ht="15.75" customHeight="1" spans="1:12">
      <c r="A119" s="228" t="s">
        <v>258</v>
      </c>
      <c r="B119" s="214" t="s">
        <v>152</v>
      </c>
      <c r="C119" s="208"/>
      <c r="D119" s="208"/>
      <c r="E119" s="208"/>
      <c r="F119" s="208"/>
      <c r="G119" s="210"/>
      <c r="H119" s="342">
        <v>0.0349</v>
      </c>
      <c r="I119" s="292">
        <f t="shared" si="5"/>
        <v>182.25</v>
      </c>
      <c r="J119" s="293"/>
      <c r="K119" s="260"/>
      <c r="L119" s="260"/>
    </row>
    <row r="120" ht="15.75" customHeight="1" spans="1:12">
      <c r="A120" s="228" t="s">
        <v>259</v>
      </c>
      <c r="B120" s="214" t="s">
        <v>260</v>
      </c>
      <c r="C120" s="208"/>
      <c r="D120" s="208"/>
      <c r="E120" s="208"/>
      <c r="F120" s="208"/>
      <c r="G120" s="210"/>
      <c r="H120" s="343">
        <v>0.05</v>
      </c>
      <c r="I120" s="292">
        <f t="shared" si="5"/>
        <v>261.11</v>
      </c>
      <c r="J120" s="293"/>
      <c r="K120" s="260"/>
      <c r="L120" s="260"/>
    </row>
    <row r="121" ht="15.75" customHeight="1" spans="1:12">
      <c r="A121" s="212" t="s">
        <v>261</v>
      </c>
      <c r="B121" s="208"/>
      <c r="C121" s="208"/>
      <c r="D121" s="208"/>
      <c r="E121" s="208"/>
      <c r="F121" s="208"/>
      <c r="G121" s="210"/>
      <c r="H121" s="344">
        <f>SUM(H115:H120)</f>
        <v>0.1171</v>
      </c>
      <c r="I121" s="288">
        <f>SUM(I115:I120)</f>
        <v>597.51</v>
      </c>
      <c r="J121" s="293"/>
      <c r="K121" s="260"/>
      <c r="L121" s="260"/>
    </row>
    <row r="122" ht="15.75" customHeight="1" spans="1:12">
      <c r="A122" s="215"/>
      <c r="B122" s="345"/>
      <c r="C122" s="345"/>
      <c r="D122" s="345"/>
      <c r="E122" s="345"/>
      <c r="F122" s="345"/>
      <c r="G122" s="345"/>
      <c r="H122" s="345"/>
      <c r="I122" s="261"/>
      <c r="J122" s="293"/>
      <c r="K122" s="260"/>
      <c r="L122" s="260"/>
    </row>
    <row r="123" ht="15.75" customHeight="1" spans="1:12">
      <c r="A123" s="346" t="s">
        <v>262</v>
      </c>
      <c r="B123" s="347" t="s">
        <v>263</v>
      </c>
      <c r="C123" s="347"/>
      <c r="D123" s="347"/>
      <c r="E123" s="347"/>
      <c r="F123" s="347"/>
      <c r="G123" s="347"/>
      <c r="H123" s="348">
        <f>SUM(H118+H119+H120)</f>
        <v>0.0925</v>
      </c>
      <c r="I123" s="362"/>
      <c r="J123" s="293"/>
      <c r="K123" s="260"/>
      <c r="L123" s="260"/>
    </row>
    <row r="124" ht="15.75" customHeight="1" spans="1:12">
      <c r="A124" s="346"/>
      <c r="B124" s="347">
        <v>100</v>
      </c>
      <c r="C124" s="347"/>
      <c r="D124" s="347"/>
      <c r="E124" s="347"/>
      <c r="F124" s="347"/>
      <c r="G124" s="347"/>
      <c r="H124" s="348"/>
      <c r="I124" s="362"/>
      <c r="J124" s="293"/>
      <c r="K124" s="260"/>
      <c r="L124" s="260"/>
    </row>
    <row r="125" ht="15.75" customHeight="1" spans="1:12">
      <c r="A125" s="349"/>
      <c r="B125" s="347"/>
      <c r="C125" s="347"/>
      <c r="D125" s="347"/>
      <c r="E125" s="347"/>
      <c r="F125" s="347"/>
      <c r="G125" s="347"/>
      <c r="H125" s="348"/>
      <c r="I125" s="362"/>
      <c r="J125" s="293"/>
      <c r="K125" s="299"/>
      <c r="L125" s="299"/>
    </row>
    <row r="126" ht="15.75" customHeight="1" spans="1:12">
      <c r="A126" s="346" t="s">
        <v>264</v>
      </c>
      <c r="B126" s="347" t="s">
        <v>265</v>
      </c>
      <c r="C126" s="347"/>
      <c r="D126" s="347"/>
      <c r="E126" s="347"/>
      <c r="F126" s="347"/>
      <c r="G126" s="347"/>
      <c r="H126" s="348"/>
      <c r="I126" s="362">
        <f>I112+I115+I116</f>
        <v>4739.15</v>
      </c>
      <c r="J126" s="293"/>
      <c r="K126" s="260"/>
      <c r="L126" s="260"/>
    </row>
    <row r="127" ht="15.75" customHeight="1" spans="1:12">
      <c r="A127" s="346"/>
      <c r="B127" s="347"/>
      <c r="C127" s="347"/>
      <c r="D127" s="347"/>
      <c r="E127" s="347"/>
      <c r="F127" s="347"/>
      <c r="G127" s="347"/>
      <c r="H127" s="348"/>
      <c r="I127" s="362"/>
      <c r="J127" s="293"/>
      <c r="K127" s="260"/>
      <c r="L127" s="260"/>
    </row>
    <row r="128" ht="15.75" customHeight="1" spans="1:12">
      <c r="A128" s="346" t="s">
        <v>266</v>
      </c>
      <c r="B128" s="347" t="s">
        <v>267</v>
      </c>
      <c r="C128" s="347"/>
      <c r="D128" s="347"/>
      <c r="E128" s="347"/>
      <c r="F128" s="347"/>
      <c r="G128" s="347"/>
      <c r="H128" s="348"/>
      <c r="I128" s="362">
        <f>ROUND(I126/(1-H123),2)</f>
        <v>5222.2</v>
      </c>
      <c r="J128" s="293"/>
      <c r="K128" s="260"/>
      <c r="L128" s="260"/>
    </row>
    <row r="129" ht="15.75" customHeight="1" spans="1:12">
      <c r="A129" s="346"/>
      <c r="B129" s="347"/>
      <c r="C129" s="347"/>
      <c r="D129" s="347"/>
      <c r="E129" s="347"/>
      <c r="F129" s="347"/>
      <c r="G129" s="347"/>
      <c r="H129" s="348"/>
      <c r="I129" s="362"/>
      <c r="J129" s="293"/>
      <c r="K129" s="260"/>
      <c r="L129" s="260"/>
    </row>
    <row r="130" ht="15.75" customHeight="1" spans="1:12">
      <c r="A130" s="346"/>
      <c r="B130" s="347" t="s">
        <v>268</v>
      </c>
      <c r="C130" s="347"/>
      <c r="D130" s="347"/>
      <c r="E130" s="347"/>
      <c r="F130" s="347"/>
      <c r="G130" s="347"/>
      <c r="H130" s="348"/>
      <c r="I130" s="362">
        <f>I128-I126</f>
        <v>483.049999999999</v>
      </c>
      <c r="J130" s="293"/>
      <c r="K130" s="260"/>
      <c r="L130" s="260"/>
    </row>
    <row r="131" ht="15.75" customHeight="1" spans="1:12">
      <c r="A131" s="215"/>
      <c r="B131" s="363"/>
      <c r="C131" s="363"/>
      <c r="D131" s="363"/>
      <c r="E131" s="363"/>
      <c r="F131" s="363"/>
      <c r="G131" s="363"/>
      <c r="H131" s="363"/>
      <c r="I131" s="364"/>
      <c r="J131" s="293"/>
      <c r="K131" s="260"/>
      <c r="L131" s="260"/>
    </row>
    <row r="132" ht="15.75" customHeight="1" spans="1:12">
      <c r="A132" s="212" t="s">
        <v>269</v>
      </c>
      <c r="B132" s="208"/>
      <c r="C132" s="208"/>
      <c r="D132" s="208"/>
      <c r="E132" s="208"/>
      <c r="F132" s="208"/>
      <c r="G132" s="208"/>
      <c r="H132" s="208"/>
      <c r="I132" s="210"/>
      <c r="J132" s="293"/>
      <c r="K132" s="260"/>
      <c r="L132" s="260"/>
    </row>
    <row r="133" ht="15.75" customHeight="1" spans="1:12">
      <c r="A133" s="212" t="s">
        <v>270</v>
      </c>
      <c r="B133" s="208"/>
      <c r="C133" s="208"/>
      <c r="D133" s="208"/>
      <c r="E133" s="208"/>
      <c r="F133" s="208"/>
      <c r="G133" s="208"/>
      <c r="H133" s="210"/>
      <c r="I133" s="227" t="s">
        <v>139</v>
      </c>
      <c r="J133" s="293"/>
      <c r="K133" s="299"/>
      <c r="L133" s="299"/>
    </row>
    <row r="134" ht="15.75" customHeight="1" spans="1:12">
      <c r="A134" s="213" t="s">
        <v>97</v>
      </c>
      <c r="B134" s="214" t="str">
        <f>A23</f>
        <v>MÓDULO 1 - COMPOSIÇÃO DA REMUNERAÇÃO</v>
      </c>
      <c r="C134" s="208"/>
      <c r="D134" s="208"/>
      <c r="E134" s="208"/>
      <c r="F134" s="208"/>
      <c r="G134" s="208"/>
      <c r="H134" s="210"/>
      <c r="I134" s="365">
        <f>I31</f>
        <v>1857.56</v>
      </c>
      <c r="J134" s="293"/>
      <c r="K134" s="299"/>
      <c r="L134" s="299"/>
    </row>
    <row r="135" ht="15.75" customHeight="1" spans="1:12">
      <c r="A135" s="213" t="s">
        <v>100</v>
      </c>
      <c r="B135" s="214" t="str">
        <f>A33</f>
        <v>MÓDULO 2 – ENCARGOS E BENEFÍCIOS ANUAIS, MENSAIS E DIÁRIOS</v>
      </c>
      <c r="C135" s="208"/>
      <c r="D135" s="208"/>
      <c r="E135" s="208"/>
      <c r="F135" s="208"/>
      <c r="G135" s="208"/>
      <c r="H135" s="210"/>
      <c r="I135" s="365">
        <f>I64</f>
        <v>1740.16</v>
      </c>
      <c r="J135" s="293"/>
      <c r="K135" s="299"/>
      <c r="L135" s="299"/>
    </row>
    <row r="136" ht="15.75" customHeight="1" spans="1:12">
      <c r="A136" s="213" t="s">
        <v>104</v>
      </c>
      <c r="B136" s="214" t="str">
        <f>A68</f>
        <v>MÓDULO 3 – PROVISÃO PARA RESCISÃO</v>
      </c>
      <c r="C136" s="208"/>
      <c r="D136" s="208"/>
      <c r="E136" s="208"/>
      <c r="F136" s="208"/>
      <c r="G136" s="208"/>
      <c r="H136" s="210"/>
      <c r="I136" s="365">
        <f>I75</f>
        <v>251.48</v>
      </c>
      <c r="J136" s="293"/>
      <c r="K136" s="247"/>
      <c r="L136" s="247"/>
    </row>
    <row r="137" ht="15.75" customHeight="1" spans="1:12">
      <c r="A137" s="213" t="s">
        <v>108</v>
      </c>
      <c r="B137" s="214" t="str">
        <f>A80</f>
        <v>MÓDULO 4 – CUSTO DE REPOSIÇÃO DO PROFISSIONAL AUSENTE</v>
      </c>
      <c r="C137" s="208"/>
      <c r="D137" s="208"/>
      <c r="E137" s="208"/>
      <c r="F137" s="208"/>
      <c r="G137" s="208"/>
      <c r="H137" s="210"/>
      <c r="I137" s="365">
        <f>I98</f>
        <v>73.9</v>
      </c>
      <c r="J137" s="366"/>
      <c r="K137" s="247"/>
      <c r="L137" s="247"/>
    </row>
    <row r="138" ht="15.75" customHeight="1" spans="1:12">
      <c r="A138" s="213" t="s">
        <v>148</v>
      </c>
      <c r="B138" s="214" t="str">
        <f>A100</f>
        <v>MÓDULO 5 – INSUMOS DIVERSOS</v>
      </c>
      <c r="C138" s="208"/>
      <c r="D138" s="208"/>
      <c r="E138" s="208"/>
      <c r="F138" s="208"/>
      <c r="G138" s="208"/>
      <c r="H138" s="210"/>
      <c r="I138" s="365">
        <f>I106</f>
        <v>701.59</v>
      </c>
      <c r="J138" s="293"/>
      <c r="K138" s="247"/>
      <c r="L138" s="247"/>
    </row>
    <row r="139" ht="15.75" customHeight="1" spans="1:12">
      <c r="A139" s="212" t="s">
        <v>271</v>
      </c>
      <c r="B139" s="208"/>
      <c r="C139" s="208"/>
      <c r="D139" s="208"/>
      <c r="E139" s="208"/>
      <c r="F139" s="208"/>
      <c r="G139" s="208"/>
      <c r="H139" s="210"/>
      <c r="I139" s="288">
        <f>SUM(I134:I138)</f>
        <v>4624.69</v>
      </c>
      <c r="J139" s="293"/>
      <c r="K139" s="246"/>
      <c r="L139" s="246"/>
    </row>
    <row r="140" ht="15.75" customHeight="1" spans="1:12">
      <c r="A140" s="213" t="s">
        <v>150</v>
      </c>
      <c r="B140" s="214" t="str">
        <f>A113</f>
        <v>MÓDULO 6 – CUSTOS INDIRETOS, TRIBUTOS E LUCRO</v>
      </c>
      <c r="C140" s="208"/>
      <c r="D140" s="208"/>
      <c r="E140" s="208"/>
      <c r="F140" s="208"/>
      <c r="G140" s="208"/>
      <c r="H140" s="210"/>
      <c r="I140" s="365">
        <f>I121</f>
        <v>597.51</v>
      </c>
      <c r="J140" s="367">
        <f>SUM(J30:J139)</f>
        <v>3308.449968</v>
      </c>
      <c r="K140" s="246"/>
      <c r="L140" s="246"/>
    </row>
    <row r="141" ht="15.75" customHeight="1" spans="1:12">
      <c r="A141" s="212" t="s">
        <v>272</v>
      </c>
      <c r="B141" s="208"/>
      <c r="C141" s="208"/>
      <c r="D141" s="208"/>
      <c r="E141" s="208"/>
      <c r="F141" s="208"/>
      <c r="G141" s="208"/>
      <c r="H141" s="210"/>
      <c r="I141" s="288">
        <f>SUM(I139:I140)</f>
        <v>5222.2</v>
      </c>
      <c r="J141" s="246"/>
      <c r="K141" s="246"/>
      <c r="L141" s="246"/>
    </row>
    <row r="142" ht="15.75" customHeight="1" spans="9:9">
      <c r="I142" s="368"/>
    </row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51">
    <mergeCell ref="A1:I1"/>
    <mergeCell ref="A3:I3"/>
    <mergeCell ref="A4:I4"/>
    <mergeCell ref="A5:G5"/>
    <mergeCell ref="H5:I5"/>
    <mergeCell ref="A6:I6"/>
    <mergeCell ref="A7:I7"/>
    <mergeCell ref="B8:H8"/>
    <mergeCell ref="B9:H9"/>
    <mergeCell ref="B10:H10"/>
    <mergeCell ref="B11:H11"/>
    <mergeCell ref="A12:I12"/>
    <mergeCell ref="A13:I13"/>
    <mergeCell ref="A14:B14"/>
    <mergeCell ref="C14:D14"/>
    <mergeCell ref="E14:I14"/>
    <mergeCell ref="A15:B15"/>
    <mergeCell ref="C15:D15"/>
    <mergeCell ref="E15:I15"/>
    <mergeCell ref="A16:I16"/>
    <mergeCell ref="B17:H17"/>
    <mergeCell ref="B18:H18"/>
    <mergeCell ref="B19:H19"/>
    <mergeCell ref="B20:H20"/>
    <mergeCell ref="B21:H21"/>
    <mergeCell ref="A22:I22"/>
    <mergeCell ref="A23:I23"/>
    <mergeCell ref="B24:G24"/>
    <mergeCell ref="B25:G25"/>
    <mergeCell ref="B26:G26"/>
    <mergeCell ref="B27:G27"/>
    <mergeCell ref="B28:G28"/>
    <mergeCell ref="B29:G29"/>
    <mergeCell ref="B30:G30"/>
    <mergeCell ref="A31:H31"/>
    <mergeCell ref="A32:I32"/>
    <mergeCell ref="A33:I33"/>
    <mergeCell ref="A34:G34"/>
    <mergeCell ref="B35:G35"/>
    <mergeCell ref="B36:G36"/>
    <mergeCell ref="A37:G37"/>
    <mergeCell ref="G38:H38"/>
    <mergeCell ref="G39:H39"/>
    <mergeCell ref="G40:H40"/>
    <mergeCell ref="A41:G41"/>
    <mergeCell ref="B42:G42"/>
    <mergeCell ref="B43:G43"/>
    <mergeCell ref="B44:G44"/>
    <mergeCell ref="B45:G45"/>
    <mergeCell ref="B46:G46"/>
    <mergeCell ref="B47:G47"/>
    <mergeCell ref="B48:G48"/>
    <mergeCell ref="B49:G49"/>
    <mergeCell ref="K49:L49"/>
    <mergeCell ref="A50:G50"/>
    <mergeCell ref="K50:L50"/>
    <mergeCell ref="A51:I51"/>
    <mergeCell ref="A52:G52"/>
    <mergeCell ref="B53:G53"/>
    <mergeCell ref="B54:G54"/>
    <mergeCell ref="B55:G55"/>
    <mergeCell ref="B56:G56"/>
    <mergeCell ref="A57:H57"/>
    <mergeCell ref="A58:I58"/>
    <mergeCell ref="A59:I59"/>
    <mergeCell ref="A60:H60"/>
    <mergeCell ref="B61:H61"/>
    <mergeCell ref="B62:H62"/>
    <mergeCell ref="B63:H63"/>
    <mergeCell ref="A64:H64"/>
    <mergeCell ref="G65:H65"/>
    <mergeCell ref="G66:H66"/>
    <mergeCell ref="G67:H67"/>
    <mergeCell ref="A68:I68"/>
    <mergeCell ref="B69:G69"/>
    <mergeCell ref="B70:G70"/>
    <mergeCell ref="B71:G71"/>
    <mergeCell ref="B72:G72"/>
    <mergeCell ref="B73:G73"/>
    <mergeCell ref="B74:G74"/>
    <mergeCell ref="A75:G75"/>
    <mergeCell ref="G76:H76"/>
    <mergeCell ref="G77:H77"/>
    <mergeCell ref="G78:H78"/>
    <mergeCell ref="G79:H79"/>
    <mergeCell ref="A80:I80"/>
    <mergeCell ref="A81:G81"/>
    <mergeCell ref="B82:G82"/>
    <mergeCell ref="B83:G83"/>
    <mergeCell ref="B84:G84"/>
    <mergeCell ref="B85:G85"/>
    <mergeCell ref="B86:G86"/>
    <mergeCell ref="B87:G87"/>
    <mergeCell ref="A88:G88"/>
    <mergeCell ref="A89:I89"/>
    <mergeCell ref="A90:G90"/>
    <mergeCell ref="B91:G91"/>
    <mergeCell ref="A92:G92"/>
    <mergeCell ref="A93:I93"/>
    <mergeCell ref="A94:I94"/>
    <mergeCell ref="A95:H95"/>
    <mergeCell ref="B96:H96"/>
    <mergeCell ref="B97:H97"/>
    <mergeCell ref="A98:H98"/>
    <mergeCell ref="A99:I99"/>
    <mergeCell ref="A100:I100"/>
    <mergeCell ref="B101:G101"/>
    <mergeCell ref="B102:G102"/>
    <mergeCell ref="B103:G103"/>
    <mergeCell ref="B104:G104"/>
    <mergeCell ref="B105:G105"/>
    <mergeCell ref="A106:G106"/>
    <mergeCell ref="G107:H107"/>
    <mergeCell ref="G108:H108"/>
    <mergeCell ref="G109:H109"/>
    <mergeCell ref="G110:H110"/>
    <mergeCell ref="G111:H111"/>
    <mergeCell ref="G112:H112"/>
    <mergeCell ref="A113:I113"/>
    <mergeCell ref="B114:G114"/>
    <mergeCell ref="B115:G115"/>
    <mergeCell ref="B116:G116"/>
    <mergeCell ref="B117:G117"/>
    <mergeCell ref="B118:G118"/>
    <mergeCell ref="B119:G119"/>
    <mergeCell ref="B120:G120"/>
    <mergeCell ref="A121:G121"/>
    <mergeCell ref="B122:I122"/>
    <mergeCell ref="B123:G123"/>
    <mergeCell ref="B124:G124"/>
    <mergeCell ref="B126:G126"/>
    <mergeCell ref="B128:G128"/>
    <mergeCell ref="B130:G130"/>
    <mergeCell ref="A132:I132"/>
    <mergeCell ref="A133:H133"/>
    <mergeCell ref="B134:H134"/>
    <mergeCell ref="B135:H135"/>
    <mergeCell ref="B136:H136"/>
    <mergeCell ref="B137:H137"/>
    <mergeCell ref="B138:H138"/>
    <mergeCell ref="A139:H139"/>
    <mergeCell ref="B140:H140"/>
    <mergeCell ref="A141:H141"/>
    <mergeCell ref="J3:J30"/>
    <mergeCell ref="K52:K54"/>
    <mergeCell ref="L52:L54"/>
    <mergeCell ref="A107:F112"/>
    <mergeCell ref="A76:F79"/>
    <mergeCell ref="A65:F67"/>
    <mergeCell ref="A38:F40"/>
    <mergeCell ref="K62:L71"/>
  </mergeCells>
  <pageMargins left="0.31496062992126" right="0.31496062992126" top="0.31496062992126" bottom="0.31496062992126" header="0" footer="0"/>
  <pageSetup paperSize="9" scale="61" fitToHeight="0" orientation="portrait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99"/>
  <sheetViews>
    <sheetView zoomScale="70" zoomScaleNormal="70" topLeftCell="A114" workbookViewId="0">
      <selection activeCell="H119" sqref="H119"/>
    </sheetView>
  </sheetViews>
  <sheetFormatPr defaultColWidth="14.4285714285714" defaultRowHeight="15" customHeight="1"/>
  <cols>
    <col min="1" max="1" width="7.42857142857143" style="1" customWidth="1"/>
    <col min="2" max="2" width="39.1428571428571" style="1" customWidth="1"/>
    <col min="3" max="3" width="15" style="1" customWidth="1"/>
    <col min="4" max="4" width="10.4285714285714" style="1" customWidth="1"/>
    <col min="5" max="5" width="13.4285714285714" style="1" customWidth="1"/>
    <col min="6" max="6" width="11.4285714285714" style="1" customWidth="1"/>
    <col min="7" max="7" width="12.4285714285714" style="1" customWidth="1"/>
    <col min="8" max="8" width="11.8571428571429" style="1" customWidth="1"/>
    <col min="9" max="9" width="38.1428571428571" style="1" customWidth="1"/>
    <col min="10" max="10" width="28.152380952381" style="205" customWidth="1"/>
    <col min="11" max="11" width="48.5714285714286" style="205" customWidth="1"/>
    <col min="12" max="12" width="28.152380952381" style="205" customWidth="1"/>
    <col min="13" max="13" width="30.8571428571429" style="1" customWidth="1"/>
    <col min="14" max="14" width="10.5714285714286" style="1" customWidth="1"/>
    <col min="15" max="16384" width="14.4285714285714" style="1"/>
  </cols>
  <sheetData>
    <row r="1" customHeight="1" spans="1:12">
      <c r="A1" s="206" t="s">
        <v>275</v>
      </c>
      <c r="B1" s="206"/>
      <c r="C1" s="206"/>
      <c r="D1" s="206"/>
      <c r="E1" s="206"/>
      <c r="F1" s="206"/>
      <c r="G1" s="206"/>
      <c r="H1" s="206"/>
      <c r="I1" s="206"/>
      <c r="J1" s="246"/>
      <c r="K1" s="247"/>
      <c r="L1" s="247"/>
    </row>
    <row r="2" customHeight="1" spans="10:12">
      <c r="J2" s="246"/>
      <c r="K2" s="247"/>
      <c r="L2" s="247"/>
    </row>
    <row r="3" ht="15.75" spans="1:12">
      <c r="A3" s="207" t="s">
        <v>276</v>
      </c>
      <c r="B3" s="208"/>
      <c r="C3" s="208"/>
      <c r="D3" s="208"/>
      <c r="E3" s="208"/>
      <c r="F3" s="208"/>
      <c r="G3" s="208"/>
      <c r="H3" s="208"/>
      <c r="I3" s="210"/>
      <c r="J3" s="248" t="s">
        <v>93</v>
      </c>
      <c r="K3" s="247"/>
      <c r="L3" s="247"/>
    </row>
    <row r="4" ht="15.75" spans="1:12">
      <c r="A4" s="207"/>
      <c r="B4" s="209"/>
      <c r="C4" s="209"/>
      <c r="D4" s="209"/>
      <c r="E4" s="209"/>
      <c r="F4" s="209"/>
      <c r="G4" s="209"/>
      <c r="H4" s="209"/>
      <c r="I4" s="249"/>
      <c r="J4" s="248"/>
      <c r="K4" s="247"/>
      <c r="L4" s="247"/>
    </row>
    <row r="5" ht="15.75" spans="1:12">
      <c r="A5" s="207" t="s">
        <v>94</v>
      </c>
      <c r="B5" s="208"/>
      <c r="C5" s="208"/>
      <c r="D5" s="208"/>
      <c r="E5" s="208"/>
      <c r="F5" s="208"/>
      <c r="G5" s="210"/>
      <c r="H5" s="211" t="s">
        <v>95</v>
      </c>
      <c r="I5" s="210"/>
      <c r="J5" s="248"/>
      <c r="K5" s="247"/>
      <c r="L5" s="247"/>
    </row>
    <row r="6" ht="15.75" spans="1:12">
      <c r="A6" s="207"/>
      <c r="B6" s="209"/>
      <c r="C6" s="209"/>
      <c r="D6" s="209"/>
      <c r="E6" s="209"/>
      <c r="F6" s="209"/>
      <c r="G6" s="209"/>
      <c r="H6" s="209"/>
      <c r="I6" s="249"/>
      <c r="J6" s="248"/>
      <c r="K6" s="250"/>
      <c r="L6" s="250"/>
    </row>
    <row r="7" ht="16.5" spans="1:12">
      <c r="A7" s="212" t="s">
        <v>96</v>
      </c>
      <c r="B7" s="208"/>
      <c r="C7" s="208"/>
      <c r="D7" s="208"/>
      <c r="E7" s="208"/>
      <c r="F7" s="208"/>
      <c r="G7" s="208"/>
      <c r="H7" s="208"/>
      <c r="I7" s="210"/>
      <c r="J7" s="248"/>
      <c r="K7" s="247"/>
      <c r="L7" s="247"/>
    </row>
    <row r="8" ht="15.75" spans="1:12">
      <c r="A8" s="213" t="s">
        <v>97</v>
      </c>
      <c r="B8" s="214" t="s">
        <v>98</v>
      </c>
      <c r="C8" s="208"/>
      <c r="D8" s="208"/>
      <c r="E8" s="208"/>
      <c r="F8" s="208"/>
      <c r="G8" s="208"/>
      <c r="H8" s="210"/>
      <c r="I8" s="251"/>
      <c r="J8" s="248"/>
      <c r="K8" s="252" t="s">
        <v>99</v>
      </c>
      <c r="L8" s="253"/>
    </row>
    <row r="9" ht="16.5" spans="1:12">
      <c r="A9" s="213" t="s">
        <v>100</v>
      </c>
      <c r="B9" s="214" t="s">
        <v>101</v>
      </c>
      <c r="C9" s="208"/>
      <c r="D9" s="208"/>
      <c r="E9" s="208"/>
      <c r="F9" s="208"/>
      <c r="G9" s="208"/>
      <c r="H9" s="210"/>
      <c r="I9" s="391" t="s">
        <v>102</v>
      </c>
      <c r="J9" s="248"/>
      <c r="K9" s="255" t="s">
        <v>103</v>
      </c>
      <c r="L9" s="256"/>
    </row>
    <row r="10" ht="16.5" spans="1:12">
      <c r="A10" s="213" t="s">
        <v>104</v>
      </c>
      <c r="B10" s="214" t="s">
        <v>105</v>
      </c>
      <c r="C10" s="208"/>
      <c r="D10" s="208"/>
      <c r="E10" s="208"/>
      <c r="F10" s="208"/>
      <c r="G10" s="208"/>
      <c r="H10" s="210"/>
      <c r="I10" s="257" t="s">
        <v>106</v>
      </c>
      <c r="J10" s="248"/>
      <c r="K10" s="258" t="s">
        <v>107</v>
      </c>
      <c r="L10" s="259">
        <f>J140</f>
        <v>3759.052304</v>
      </c>
    </row>
    <row r="11" ht="16.5" spans="1:12">
      <c r="A11" s="213" t="s">
        <v>108</v>
      </c>
      <c r="B11" s="214" t="s">
        <v>109</v>
      </c>
      <c r="C11" s="208"/>
      <c r="D11" s="208"/>
      <c r="E11" s="208"/>
      <c r="F11" s="208"/>
      <c r="G11" s="208"/>
      <c r="H11" s="210"/>
      <c r="I11" s="213">
        <v>12</v>
      </c>
      <c r="J11" s="248"/>
      <c r="K11" s="260"/>
      <c r="L11" s="260"/>
    </row>
    <row r="12" ht="15.75" spans="1:12">
      <c r="A12" s="215"/>
      <c r="B12" s="215"/>
      <c r="C12" s="215"/>
      <c r="D12" s="215"/>
      <c r="E12" s="215"/>
      <c r="F12" s="215"/>
      <c r="G12" s="215"/>
      <c r="H12" s="215"/>
      <c r="I12" s="261"/>
      <c r="J12" s="248"/>
      <c r="K12" s="252" t="s">
        <v>110</v>
      </c>
      <c r="L12" s="253"/>
    </row>
    <row r="13" ht="16.5" spans="1:12">
      <c r="A13" s="212" t="s">
        <v>111</v>
      </c>
      <c r="B13" s="208"/>
      <c r="C13" s="208"/>
      <c r="D13" s="208"/>
      <c r="E13" s="208"/>
      <c r="F13" s="208"/>
      <c r="G13" s="208"/>
      <c r="H13" s="208"/>
      <c r="I13" s="210"/>
      <c r="J13" s="248"/>
      <c r="K13" s="262" t="s">
        <v>112</v>
      </c>
      <c r="L13" s="263"/>
    </row>
    <row r="14" ht="12.75" customHeight="1" spans="1:12">
      <c r="A14" s="216" t="s">
        <v>113</v>
      </c>
      <c r="B14" s="210"/>
      <c r="C14" s="216" t="s">
        <v>114</v>
      </c>
      <c r="D14" s="210"/>
      <c r="E14" s="216" t="s">
        <v>115</v>
      </c>
      <c r="F14" s="208"/>
      <c r="G14" s="208"/>
      <c r="H14" s="208"/>
      <c r="I14" s="210"/>
      <c r="J14" s="248"/>
      <c r="K14" s="264" t="s">
        <v>116</v>
      </c>
      <c r="L14" s="265">
        <v>0.11</v>
      </c>
    </row>
    <row r="15" ht="15.75" spans="1:12">
      <c r="A15" s="393" t="s">
        <v>277</v>
      </c>
      <c r="B15" s="394"/>
      <c r="C15" s="219" t="s">
        <v>12</v>
      </c>
      <c r="D15" s="220"/>
      <c r="E15" s="211">
        <v>3</v>
      </c>
      <c r="F15" s="208"/>
      <c r="G15" s="208"/>
      <c r="H15" s="208"/>
      <c r="I15" s="210"/>
      <c r="J15" s="248"/>
      <c r="K15" s="267" t="s">
        <v>118</v>
      </c>
      <c r="L15" s="268">
        <f>I54</f>
        <v>473.82</v>
      </c>
    </row>
    <row r="16" ht="15.75" spans="1:12">
      <c r="A16" s="212" t="s">
        <v>119</v>
      </c>
      <c r="B16" s="208"/>
      <c r="C16" s="208"/>
      <c r="D16" s="208"/>
      <c r="E16" s="208"/>
      <c r="F16" s="208"/>
      <c r="G16" s="208"/>
      <c r="H16" s="208"/>
      <c r="I16" s="210"/>
      <c r="J16" s="248"/>
      <c r="K16" s="267" t="s">
        <v>120</v>
      </c>
      <c r="L16" s="268">
        <f>I106</f>
        <v>701.59</v>
      </c>
    </row>
    <row r="17" ht="15.75" spans="1:12">
      <c r="A17" s="213">
        <v>1</v>
      </c>
      <c r="B17" s="214" t="s">
        <v>121</v>
      </c>
      <c r="C17" s="208"/>
      <c r="D17" s="208"/>
      <c r="E17" s="208"/>
      <c r="F17" s="208"/>
      <c r="G17" s="208"/>
      <c r="H17" s="210"/>
      <c r="I17" s="213" t="s">
        <v>122</v>
      </c>
      <c r="J17" s="248"/>
      <c r="K17" s="267" t="s">
        <v>123</v>
      </c>
      <c r="L17" s="268">
        <f>I53</f>
        <v>0</v>
      </c>
    </row>
    <row r="18" ht="15.75" spans="1:12">
      <c r="A18" s="213">
        <v>2</v>
      </c>
      <c r="B18" s="214" t="s">
        <v>124</v>
      </c>
      <c r="C18" s="208"/>
      <c r="D18" s="208"/>
      <c r="E18" s="208"/>
      <c r="F18" s="208"/>
      <c r="G18" s="208"/>
      <c r="H18" s="210"/>
      <c r="I18" s="391" t="s">
        <v>46</v>
      </c>
      <c r="J18" s="248"/>
      <c r="K18" s="269" t="s">
        <v>125</v>
      </c>
      <c r="L18" s="270">
        <f>SUM(L15:L17)</f>
        <v>1175.41</v>
      </c>
    </row>
    <row r="19" ht="15.75" spans="1:12">
      <c r="A19" s="213">
        <v>3</v>
      </c>
      <c r="B19" s="214" t="s">
        <v>126</v>
      </c>
      <c r="C19" s="208"/>
      <c r="D19" s="208"/>
      <c r="E19" s="208"/>
      <c r="F19" s="208"/>
      <c r="G19" s="208"/>
      <c r="H19" s="210"/>
      <c r="I19" s="395">
        <v>1553.96</v>
      </c>
      <c r="J19" s="248"/>
      <c r="K19" s="267" t="s">
        <v>127</v>
      </c>
      <c r="L19" s="272">
        <f>I141</f>
        <v>5839.57</v>
      </c>
    </row>
    <row r="20" ht="25.5" spans="1:12">
      <c r="A20" s="223">
        <v>4</v>
      </c>
      <c r="B20" s="224" t="s">
        <v>128</v>
      </c>
      <c r="C20" s="208"/>
      <c r="D20" s="208"/>
      <c r="E20" s="208"/>
      <c r="F20" s="208"/>
      <c r="G20" s="208"/>
      <c r="H20" s="210"/>
      <c r="I20" s="273" t="s">
        <v>129</v>
      </c>
      <c r="J20" s="248"/>
      <c r="K20" s="274" t="s">
        <v>130</v>
      </c>
      <c r="L20" s="275">
        <f>L19-L18</f>
        <v>4664.16</v>
      </c>
    </row>
    <row r="21" ht="16.5" spans="1:12">
      <c r="A21" s="213">
        <v>5</v>
      </c>
      <c r="B21" s="214" t="s">
        <v>131</v>
      </c>
      <c r="C21" s="208"/>
      <c r="D21" s="208"/>
      <c r="E21" s="208"/>
      <c r="F21" s="208"/>
      <c r="G21" s="208"/>
      <c r="H21" s="210"/>
      <c r="I21" s="392" t="s">
        <v>132</v>
      </c>
      <c r="J21" s="248"/>
      <c r="K21" s="277" t="s">
        <v>133</v>
      </c>
      <c r="L21" s="278">
        <f>L20*11%</f>
        <v>513.0576</v>
      </c>
    </row>
    <row r="22" ht="16.5" spans="1:12">
      <c r="A22" s="225"/>
      <c r="B22" s="208"/>
      <c r="C22" s="208"/>
      <c r="D22" s="208"/>
      <c r="E22" s="208"/>
      <c r="F22" s="208"/>
      <c r="G22" s="208"/>
      <c r="H22" s="208"/>
      <c r="I22" s="210"/>
      <c r="J22" s="248"/>
      <c r="K22" s="264" t="s">
        <v>134</v>
      </c>
      <c r="L22" s="279"/>
    </row>
    <row r="23" ht="15.75" customHeight="1" spans="1:12">
      <c r="A23" s="212" t="s">
        <v>135</v>
      </c>
      <c r="B23" s="208"/>
      <c r="C23" s="208"/>
      <c r="D23" s="208"/>
      <c r="E23" s="208"/>
      <c r="F23" s="208"/>
      <c r="G23" s="208"/>
      <c r="H23" s="208"/>
      <c r="I23" s="210"/>
      <c r="J23" s="248"/>
      <c r="K23" s="280" t="s">
        <v>136</v>
      </c>
      <c r="L23" s="281">
        <v>0.012</v>
      </c>
    </row>
    <row r="24" ht="15.75" customHeight="1" spans="1:12">
      <c r="A24" s="226">
        <v>1</v>
      </c>
      <c r="B24" s="212" t="s">
        <v>137</v>
      </c>
      <c r="C24" s="208"/>
      <c r="D24" s="208"/>
      <c r="E24" s="208"/>
      <c r="F24" s="208"/>
      <c r="G24" s="210"/>
      <c r="H24" s="227" t="s">
        <v>138</v>
      </c>
      <c r="I24" s="227" t="s">
        <v>139</v>
      </c>
      <c r="J24" s="248"/>
      <c r="K24" s="282" t="s">
        <v>140</v>
      </c>
      <c r="L24" s="283">
        <v>0.048</v>
      </c>
    </row>
    <row r="25" ht="15.75" customHeight="1" spans="1:12">
      <c r="A25" s="228" t="s">
        <v>97</v>
      </c>
      <c r="B25" s="214" t="s">
        <v>141</v>
      </c>
      <c r="C25" s="208"/>
      <c r="D25" s="208"/>
      <c r="E25" s="208"/>
      <c r="F25" s="208"/>
      <c r="G25" s="210"/>
      <c r="H25" s="229"/>
      <c r="I25" s="286">
        <f>I19</f>
        <v>1553.96</v>
      </c>
      <c r="J25" s="248"/>
      <c r="K25" s="267" t="s">
        <v>142</v>
      </c>
      <c r="L25" s="272">
        <f>L19</f>
        <v>5839.57</v>
      </c>
    </row>
    <row r="26" ht="15.75" customHeight="1" spans="1:12">
      <c r="A26" s="228" t="s">
        <v>100</v>
      </c>
      <c r="B26" s="214" t="s">
        <v>143</v>
      </c>
      <c r="C26" s="208"/>
      <c r="D26" s="208"/>
      <c r="E26" s="208"/>
      <c r="F26" s="208"/>
      <c r="G26" s="210"/>
      <c r="H26" s="230"/>
      <c r="I26" s="285">
        <v>0</v>
      </c>
      <c r="J26" s="248"/>
      <c r="K26" s="277" t="s">
        <v>144</v>
      </c>
      <c r="L26" s="278">
        <f>L25*L23</f>
        <v>70.07484</v>
      </c>
    </row>
    <row r="27" ht="15.75" customHeight="1" spans="1:12">
      <c r="A27" s="228" t="s">
        <v>104</v>
      </c>
      <c r="B27" s="214" t="s">
        <v>145</v>
      </c>
      <c r="C27" s="208"/>
      <c r="D27" s="208"/>
      <c r="E27" s="208"/>
      <c r="F27" s="208"/>
      <c r="G27" s="210"/>
      <c r="H27" s="230">
        <v>0.4</v>
      </c>
      <c r="I27" s="286">
        <f>ROUND(1518*40%,2)</f>
        <v>607.2</v>
      </c>
      <c r="J27" s="248"/>
      <c r="K27" s="264" t="s">
        <v>146</v>
      </c>
      <c r="L27" s="265">
        <v>0.01</v>
      </c>
    </row>
    <row r="28" ht="15.75" customHeight="1" spans="1:12">
      <c r="A28" s="228" t="s">
        <v>108</v>
      </c>
      <c r="B28" s="214" t="s">
        <v>147</v>
      </c>
      <c r="C28" s="208"/>
      <c r="D28" s="208"/>
      <c r="E28" s="208"/>
      <c r="F28" s="208"/>
      <c r="G28" s="210"/>
      <c r="H28" s="230"/>
      <c r="I28" s="287">
        <v>0</v>
      </c>
      <c r="J28" s="248"/>
      <c r="K28" s="274" t="s">
        <v>127</v>
      </c>
      <c r="L28" s="275">
        <f>L19</f>
        <v>5839.57</v>
      </c>
    </row>
    <row r="29" ht="15.75" customHeight="1" spans="1:12">
      <c r="A29" s="228" t="s">
        <v>148</v>
      </c>
      <c r="B29" s="214" t="s">
        <v>149</v>
      </c>
      <c r="C29" s="208"/>
      <c r="D29" s="208"/>
      <c r="E29" s="208"/>
      <c r="F29" s="208"/>
      <c r="G29" s="210"/>
      <c r="H29" s="230"/>
      <c r="I29" s="287">
        <v>0</v>
      </c>
      <c r="J29" s="248"/>
      <c r="K29" s="277" t="s">
        <v>133</v>
      </c>
      <c r="L29" s="278">
        <f>L28*L27</f>
        <v>58.3957</v>
      </c>
    </row>
    <row r="30" ht="15.75" customHeight="1" spans="1:12">
      <c r="A30" s="228" t="s">
        <v>150</v>
      </c>
      <c r="B30" s="214" t="s">
        <v>151</v>
      </c>
      <c r="C30" s="208"/>
      <c r="D30" s="208"/>
      <c r="E30" s="208"/>
      <c r="F30" s="208"/>
      <c r="G30" s="210"/>
      <c r="H30" s="230"/>
      <c r="I30" s="287">
        <v>0</v>
      </c>
      <c r="J30" s="248"/>
      <c r="K30" s="264" t="s">
        <v>152</v>
      </c>
      <c r="L30" s="265">
        <f>H119</f>
        <v>0.0349</v>
      </c>
    </row>
    <row r="31" ht="15.75" customHeight="1" spans="1:12">
      <c r="A31" s="212" t="s">
        <v>153</v>
      </c>
      <c r="B31" s="208"/>
      <c r="C31" s="208"/>
      <c r="D31" s="208"/>
      <c r="E31" s="208"/>
      <c r="F31" s="208"/>
      <c r="G31" s="208"/>
      <c r="H31" s="210"/>
      <c r="I31" s="288">
        <f>SUM(I25:I30)</f>
        <v>2161.16</v>
      </c>
      <c r="J31" s="289">
        <f>SUM(I25:I30)</f>
        <v>2161.16</v>
      </c>
      <c r="K31" s="274" t="s">
        <v>127</v>
      </c>
      <c r="L31" s="275">
        <f>L19</f>
        <v>5839.57</v>
      </c>
    </row>
    <row r="32" ht="15.75" customHeight="1" spans="1:12">
      <c r="A32" s="231"/>
      <c r="B32" s="231"/>
      <c r="C32" s="231"/>
      <c r="D32" s="231"/>
      <c r="E32" s="231"/>
      <c r="F32" s="231"/>
      <c r="G32" s="231"/>
      <c r="H32" s="231"/>
      <c r="I32" s="261"/>
      <c r="J32" s="290"/>
      <c r="K32" s="277" t="s">
        <v>133</v>
      </c>
      <c r="L32" s="278">
        <f>L31*L30</f>
        <v>203.800993</v>
      </c>
    </row>
    <row r="33" ht="15.75" customHeight="1" spans="1:12">
      <c r="A33" s="212" t="s">
        <v>154</v>
      </c>
      <c r="B33" s="208"/>
      <c r="C33" s="208"/>
      <c r="D33" s="208"/>
      <c r="E33" s="208"/>
      <c r="F33" s="208"/>
      <c r="G33" s="208"/>
      <c r="H33" s="208"/>
      <c r="I33" s="210"/>
      <c r="J33" s="290"/>
      <c r="K33" s="264" t="s">
        <v>155</v>
      </c>
      <c r="L33" s="265">
        <f>H118</f>
        <v>0.0076</v>
      </c>
    </row>
    <row r="34" ht="15.75" customHeight="1" spans="1:12">
      <c r="A34" s="212" t="s">
        <v>156</v>
      </c>
      <c r="B34" s="208"/>
      <c r="C34" s="208"/>
      <c r="D34" s="208"/>
      <c r="E34" s="208"/>
      <c r="F34" s="208"/>
      <c r="G34" s="210"/>
      <c r="H34" s="227" t="s">
        <v>138</v>
      </c>
      <c r="I34" s="227" t="s">
        <v>139</v>
      </c>
      <c r="J34" s="291"/>
      <c r="K34" s="274" t="s">
        <v>127</v>
      </c>
      <c r="L34" s="275">
        <f>L19</f>
        <v>5839.57</v>
      </c>
    </row>
    <row r="35" ht="15.75" customHeight="1" spans="1:12">
      <c r="A35" s="228" t="s">
        <v>97</v>
      </c>
      <c r="B35" s="214" t="s">
        <v>157</v>
      </c>
      <c r="C35" s="208"/>
      <c r="D35" s="208"/>
      <c r="E35" s="208"/>
      <c r="F35" s="208"/>
      <c r="G35" s="210"/>
      <c r="H35" s="230">
        <f>ROUND(1/12,4)</f>
        <v>0.0833</v>
      </c>
      <c r="I35" s="292">
        <f>ROUND(I31*H35,2)</f>
        <v>180.02</v>
      </c>
      <c r="J35" s="289">
        <f>I35+(I35*$H$50)</f>
        <v>246.843424</v>
      </c>
      <c r="K35" s="277" t="s">
        <v>133</v>
      </c>
      <c r="L35" s="278">
        <f>L34*L33</f>
        <v>44.380732</v>
      </c>
    </row>
    <row r="36" ht="15.75" customHeight="1" spans="1:12">
      <c r="A36" s="228" t="s">
        <v>100</v>
      </c>
      <c r="B36" s="214" t="s">
        <v>158</v>
      </c>
      <c r="C36" s="208"/>
      <c r="D36" s="208"/>
      <c r="E36" s="208"/>
      <c r="F36" s="208"/>
      <c r="G36" s="210"/>
      <c r="H36" s="230">
        <v>0.121</v>
      </c>
      <c r="I36" s="292">
        <f>ROUND(I31*H36,2)</f>
        <v>261.5</v>
      </c>
      <c r="J36" s="289">
        <f>I36+(I36*$H$50)</f>
        <v>358.5688</v>
      </c>
      <c r="K36" s="264" t="s">
        <v>159</v>
      </c>
      <c r="L36" s="265">
        <f>H120</f>
        <v>0.05</v>
      </c>
    </row>
    <row r="37" ht="15.75" customHeight="1" spans="1:12">
      <c r="A37" s="212" t="s">
        <v>160</v>
      </c>
      <c r="B37" s="208"/>
      <c r="C37" s="208"/>
      <c r="D37" s="208"/>
      <c r="E37" s="208"/>
      <c r="F37" s="208"/>
      <c r="G37" s="210"/>
      <c r="H37" s="232">
        <f>SUM(H35:H36)</f>
        <v>0.2043</v>
      </c>
      <c r="I37" s="288">
        <f>SUM(I35:I36)</f>
        <v>441.52</v>
      </c>
      <c r="J37" s="293"/>
      <c r="K37" s="274" t="s">
        <v>127</v>
      </c>
      <c r="L37" s="275">
        <f>L19</f>
        <v>5839.57</v>
      </c>
    </row>
    <row r="38" ht="15.75" customHeight="1" spans="1:12">
      <c r="A38" s="233" t="s">
        <v>161</v>
      </c>
      <c r="B38" s="234"/>
      <c r="C38" s="234"/>
      <c r="D38" s="234"/>
      <c r="E38" s="234"/>
      <c r="F38" s="234"/>
      <c r="G38" s="235" t="s">
        <v>162</v>
      </c>
      <c r="H38" s="208"/>
      <c r="I38" s="294">
        <f>I31</f>
        <v>2161.16</v>
      </c>
      <c r="J38" s="295"/>
      <c r="K38" s="277" t="s">
        <v>133</v>
      </c>
      <c r="L38" s="278">
        <f>L37*L36</f>
        <v>291.9785</v>
      </c>
    </row>
    <row r="39" ht="15.75" customHeight="1" spans="1:12">
      <c r="A39" s="236"/>
      <c r="B39" s="233"/>
      <c r="C39" s="233"/>
      <c r="D39" s="233"/>
      <c r="E39" s="233"/>
      <c r="F39" s="237"/>
      <c r="G39" s="235" t="s">
        <v>163</v>
      </c>
      <c r="H39" s="208"/>
      <c r="I39" s="294">
        <f>I37</f>
        <v>441.52</v>
      </c>
      <c r="J39" s="296"/>
      <c r="K39" s="297" t="s">
        <v>164</v>
      </c>
      <c r="L39" s="298">
        <f>L21+L26+L29+L32+L35+L38</f>
        <v>1181.688365</v>
      </c>
    </row>
    <row r="40" ht="15.75" customHeight="1" spans="1:12">
      <c r="A40" s="238"/>
      <c r="B40" s="239"/>
      <c r="C40" s="239"/>
      <c r="D40" s="239"/>
      <c r="E40" s="239"/>
      <c r="F40" s="239"/>
      <c r="G40" s="235" t="s">
        <v>75</v>
      </c>
      <c r="H40" s="208"/>
      <c r="I40" s="294">
        <f>SUM(I38:I39)</f>
        <v>2602.68</v>
      </c>
      <c r="J40" s="295"/>
      <c r="K40" s="299"/>
      <c r="L40" s="299"/>
    </row>
    <row r="41" ht="15.75" customHeight="1" spans="1:12">
      <c r="A41" s="212" t="s">
        <v>165</v>
      </c>
      <c r="B41" s="208"/>
      <c r="C41" s="208"/>
      <c r="D41" s="208"/>
      <c r="E41" s="208"/>
      <c r="F41" s="208"/>
      <c r="G41" s="210"/>
      <c r="H41" s="227" t="s">
        <v>138</v>
      </c>
      <c r="I41" s="227" t="s">
        <v>139</v>
      </c>
      <c r="J41" s="295"/>
      <c r="K41" s="300" t="s">
        <v>166</v>
      </c>
      <c r="L41" s="301"/>
    </row>
    <row r="42" ht="15.75" customHeight="1" spans="1:12">
      <c r="A42" s="228" t="s">
        <v>97</v>
      </c>
      <c r="B42" s="214" t="s">
        <v>167</v>
      </c>
      <c r="C42" s="208"/>
      <c r="D42" s="208"/>
      <c r="E42" s="208"/>
      <c r="F42" s="208"/>
      <c r="G42" s="210"/>
      <c r="H42" s="230">
        <v>0.2</v>
      </c>
      <c r="I42" s="292">
        <f t="shared" ref="I42:I49" si="0">ROUND($I$40*H42,2)</f>
        <v>520.54</v>
      </c>
      <c r="J42" s="302" t="s">
        <v>168</v>
      </c>
      <c r="K42" s="303" t="s">
        <v>169</v>
      </c>
      <c r="L42" s="304"/>
    </row>
    <row r="43" ht="15.75" customHeight="1" spans="1:12">
      <c r="A43" s="228" t="s">
        <v>100</v>
      </c>
      <c r="B43" s="214" t="s">
        <v>170</v>
      </c>
      <c r="C43" s="208"/>
      <c r="D43" s="208"/>
      <c r="E43" s="208"/>
      <c r="F43" s="208"/>
      <c r="G43" s="210"/>
      <c r="H43" s="230">
        <v>0.025</v>
      </c>
      <c r="I43" s="292">
        <f t="shared" si="0"/>
        <v>65.07</v>
      </c>
      <c r="J43" s="289">
        <f t="shared" ref="J43:J49" si="1">$I$31*H43</f>
        <v>54.029</v>
      </c>
      <c r="K43" s="305" t="s">
        <v>169</v>
      </c>
      <c r="L43" s="306">
        <f>L10+L39</f>
        <v>4940.740669</v>
      </c>
    </row>
    <row r="44" ht="15.75" customHeight="1" spans="1:12">
      <c r="A44" s="228" t="s">
        <v>104</v>
      </c>
      <c r="B44" s="214" t="s">
        <v>171</v>
      </c>
      <c r="C44" s="208"/>
      <c r="D44" s="208"/>
      <c r="E44" s="208"/>
      <c r="F44" s="208"/>
      <c r="G44" s="210"/>
      <c r="H44" s="240">
        <v>0.0332</v>
      </c>
      <c r="I44" s="292">
        <f t="shared" si="0"/>
        <v>86.41</v>
      </c>
      <c r="J44" s="302" t="s">
        <v>168</v>
      </c>
      <c r="K44" s="260"/>
      <c r="L44" s="307"/>
    </row>
    <row r="45" ht="15.75" customHeight="1" spans="1:12">
      <c r="A45" s="228" t="s">
        <v>108</v>
      </c>
      <c r="B45" s="214" t="s">
        <v>172</v>
      </c>
      <c r="C45" s="208"/>
      <c r="D45" s="208"/>
      <c r="E45" s="208"/>
      <c r="F45" s="208"/>
      <c r="G45" s="210"/>
      <c r="H45" s="230">
        <v>0.015</v>
      </c>
      <c r="I45" s="292">
        <f t="shared" si="0"/>
        <v>39.04</v>
      </c>
      <c r="J45" s="289">
        <f t="shared" si="1"/>
        <v>32.4174</v>
      </c>
      <c r="K45" s="260"/>
      <c r="L45" s="307"/>
    </row>
    <row r="46" ht="15.75" customHeight="1" spans="1:12">
      <c r="A46" s="228" t="s">
        <v>148</v>
      </c>
      <c r="B46" s="214" t="s">
        <v>173</v>
      </c>
      <c r="C46" s="208"/>
      <c r="D46" s="208"/>
      <c r="E46" s="208"/>
      <c r="F46" s="208"/>
      <c r="G46" s="210"/>
      <c r="H46" s="230">
        <v>0.01</v>
      </c>
      <c r="I46" s="292">
        <f t="shared" si="0"/>
        <v>26.03</v>
      </c>
      <c r="J46" s="289">
        <f t="shared" si="1"/>
        <v>21.6116</v>
      </c>
      <c r="K46" s="260"/>
      <c r="L46" s="307"/>
    </row>
    <row r="47" ht="15.75" customHeight="1" spans="1:12">
      <c r="A47" s="228" t="s">
        <v>150</v>
      </c>
      <c r="B47" s="214" t="s">
        <v>174</v>
      </c>
      <c r="C47" s="208"/>
      <c r="D47" s="208"/>
      <c r="E47" s="208"/>
      <c r="F47" s="208"/>
      <c r="G47" s="210"/>
      <c r="H47" s="230">
        <v>0.006</v>
      </c>
      <c r="I47" s="292">
        <f t="shared" si="0"/>
        <v>15.62</v>
      </c>
      <c r="J47" s="289">
        <f t="shared" si="1"/>
        <v>12.96696</v>
      </c>
      <c r="K47" s="260"/>
      <c r="L47" s="307"/>
    </row>
    <row r="48" ht="15.75" customHeight="1" spans="1:12">
      <c r="A48" s="228" t="s">
        <v>175</v>
      </c>
      <c r="B48" s="214" t="s">
        <v>176</v>
      </c>
      <c r="C48" s="208"/>
      <c r="D48" s="208"/>
      <c r="E48" s="208"/>
      <c r="F48" s="208"/>
      <c r="G48" s="210"/>
      <c r="H48" s="230">
        <v>0.002</v>
      </c>
      <c r="I48" s="292">
        <f t="shared" si="0"/>
        <v>5.21</v>
      </c>
      <c r="J48" s="289">
        <f t="shared" si="1"/>
        <v>4.32232</v>
      </c>
      <c r="K48" s="260"/>
      <c r="L48" s="307"/>
    </row>
    <row r="49" ht="15.75" customHeight="1" spans="1:12">
      <c r="A49" s="228" t="s">
        <v>177</v>
      </c>
      <c r="B49" s="214" t="s">
        <v>178</v>
      </c>
      <c r="C49" s="208"/>
      <c r="D49" s="208"/>
      <c r="E49" s="208"/>
      <c r="F49" s="208"/>
      <c r="G49" s="210"/>
      <c r="H49" s="230">
        <v>0.08</v>
      </c>
      <c r="I49" s="292">
        <f t="shared" si="0"/>
        <v>208.21</v>
      </c>
      <c r="J49" s="289">
        <f t="shared" si="1"/>
        <v>172.8928</v>
      </c>
      <c r="K49" s="308" t="s">
        <v>179</v>
      </c>
      <c r="L49" s="308"/>
    </row>
    <row r="50" ht="15.75" customHeight="1" spans="1:12">
      <c r="A50" s="212" t="s">
        <v>180</v>
      </c>
      <c r="B50" s="208"/>
      <c r="C50" s="208"/>
      <c r="D50" s="208"/>
      <c r="E50" s="208"/>
      <c r="F50" s="208"/>
      <c r="G50" s="210"/>
      <c r="H50" s="232">
        <f>SUM(H42:H49)</f>
        <v>0.3712</v>
      </c>
      <c r="I50" s="288">
        <f>SUM(I42:I49)</f>
        <v>966.13</v>
      </c>
      <c r="J50" s="296"/>
      <c r="K50" s="309" t="s">
        <v>181</v>
      </c>
      <c r="L50" s="309"/>
    </row>
    <row r="51" ht="15.75" customHeight="1" spans="1:12">
      <c r="A51" s="241"/>
      <c r="B51" s="208"/>
      <c r="C51" s="208"/>
      <c r="D51" s="208"/>
      <c r="E51" s="208"/>
      <c r="F51" s="208"/>
      <c r="G51" s="208"/>
      <c r="H51" s="208"/>
      <c r="I51" s="210"/>
      <c r="J51" s="296"/>
      <c r="K51" s="310" t="s">
        <v>182</v>
      </c>
      <c r="L51" s="311">
        <v>3</v>
      </c>
    </row>
    <row r="52" ht="15.75" customHeight="1" spans="1:12">
      <c r="A52" s="212" t="s">
        <v>183</v>
      </c>
      <c r="B52" s="208"/>
      <c r="C52" s="208"/>
      <c r="D52" s="208"/>
      <c r="E52" s="208"/>
      <c r="F52" s="208"/>
      <c r="G52" s="210"/>
      <c r="H52" s="232"/>
      <c r="I52" s="227" t="s">
        <v>139</v>
      </c>
      <c r="J52" s="296"/>
      <c r="K52" s="312" t="s">
        <v>184</v>
      </c>
      <c r="L52" s="313">
        <f>L43</f>
        <v>4940.740669</v>
      </c>
    </row>
    <row r="53" ht="15.75" customHeight="1" spans="1:12">
      <c r="A53" s="228" t="s">
        <v>97</v>
      </c>
      <c r="B53" s="225" t="s">
        <v>185</v>
      </c>
      <c r="C53" s="208"/>
      <c r="D53" s="208"/>
      <c r="E53" s="208"/>
      <c r="F53" s="208"/>
      <c r="G53" s="210"/>
      <c r="H53" s="242">
        <v>0</v>
      </c>
      <c r="I53" s="287">
        <v>0</v>
      </c>
      <c r="J53" s="289">
        <f t="shared" ref="J53:J56" si="2">I53</f>
        <v>0</v>
      </c>
      <c r="K53" s="312"/>
      <c r="L53" s="313"/>
    </row>
    <row r="54" ht="15.75" customHeight="1" spans="1:12">
      <c r="A54" s="228" t="s">
        <v>100</v>
      </c>
      <c r="B54" s="225" t="s">
        <v>186</v>
      </c>
      <c r="C54" s="208"/>
      <c r="D54" s="208"/>
      <c r="E54" s="208"/>
      <c r="F54" s="208"/>
      <c r="G54" s="210"/>
      <c r="H54" s="213" t="s">
        <v>187</v>
      </c>
      <c r="I54" s="286">
        <v>473.82</v>
      </c>
      <c r="J54" s="289">
        <f t="shared" si="2"/>
        <v>473.82</v>
      </c>
      <c r="K54" s="312"/>
      <c r="L54" s="313"/>
    </row>
    <row r="55" ht="15.75" customHeight="1" spans="1:12">
      <c r="A55" s="243" t="s">
        <v>104</v>
      </c>
      <c r="B55" s="244" t="s">
        <v>188</v>
      </c>
      <c r="C55" s="208"/>
      <c r="D55" s="208"/>
      <c r="E55" s="208"/>
      <c r="F55" s="208"/>
      <c r="G55" s="210"/>
      <c r="H55" s="245" t="s">
        <v>187</v>
      </c>
      <c r="I55" s="286">
        <v>52.15</v>
      </c>
      <c r="J55" s="289">
        <f t="shared" si="2"/>
        <v>52.15</v>
      </c>
      <c r="K55" s="314" t="s">
        <v>189</v>
      </c>
      <c r="L55" s="313">
        <f>I141</f>
        <v>5839.57</v>
      </c>
    </row>
    <row r="56" ht="15.75" customHeight="1" spans="1:12">
      <c r="A56" s="228" t="s">
        <v>108</v>
      </c>
      <c r="B56" s="225" t="s">
        <v>190</v>
      </c>
      <c r="C56" s="208"/>
      <c r="D56" s="208"/>
      <c r="E56" s="208"/>
      <c r="F56" s="208"/>
      <c r="G56" s="210"/>
      <c r="H56" s="213" t="s">
        <v>187</v>
      </c>
      <c r="I56" s="315">
        <v>4.31</v>
      </c>
      <c r="J56" s="289">
        <f t="shared" si="2"/>
        <v>4.31</v>
      </c>
      <c r="K56" s="316" t="s">
        <v>191</v>
      </c>
      <c r="L56" s="317">
        <f>L43</f>
        <v>4940.740669</v>
      </c>
    </row>
    <row r="57" ht="15.75" customHeight="1" spans="1:12">
      <c r="A57" s="212" t="s">
        <v>192</v>
      </c>
      <c r="B57" s="208"/>
      <c r="C57" s="208"/>
      <c r="D57" s="208"/>
      <c r="E57" s="208"/>
      <c r="F57" s="208"/>
      <c r="G57" s="208"/>
      <c r="H57" s="210"/>
      <c r="I57" s="318">
        <f>SUM(I53:I56)</f>
        <v>530.28</v>
      </c>
      <c r="J57" s="293"/>
      <c r="K57" s="319" t="s">
        <v>193</v>
      </c>
      <c r="L57" s="320">
        <f>L55-L56</f>
        <v>898.829331</v>
      </c>
    </row>
    <row r="58" ht="15.75" customHeight="1" spans="1:12">
      <c r="A58" s="241"/>
      <c r="B58" s="208"/>
      <c r="C58" s="208"/>
      <c r="D58" s="208"/>
      <c r="E58" s="208"/>
      <c r="F58" s="208"/>
      <c r="G58" s="208"/>
      <c r="H58" s="208"/>
      <c r="I58" s="210"/>
      <c r="J58" s="293"/>
      <c r="K58" s="321" t="s">
        <v>194</v>
      </c>
      <c r="L58" s="322">
        <f>SUM(I70:I73,I98,I106,I115)</f>
        <v>971.97</v>
      </c>
    </row>
    <row r="59" ht="15.75" customHeight="1" spans="1:13">
      <c r="A59" s="212" t="s">
        <v>195</v>
      </c>
      <c r="B59" s="208"/>
      <c r="C59" s="208"/>
      <c r="D59" s="208"/>
      <c r="E59" s="208"/>
      <c r="F59" s="208"/>
      <c r="G59" s="208"/>
      <c r="H59" s="208"/>
      <c r="I59" s="210"/>
      <c r="J59" s="293"/>
      <c r="K59" s="321" t="s">
        <v>196</v>
      </c>
      <c r="L59" s="323">
        <f>L57-L58</f>
        <v>-73.140669</v>
      </c>
      <c r="M59" s="1" t="s">
        <v>197</v>
      </c>
    </row>
    <row r="60" ht="15.75" customHeight="1" spans="1:13">
      <c r="A60" s="212" t="s">
        <v>198</v>
      </c>
      <c r="B60" s="208"/>
      <c r="C60" s="208"/>
      <c r="D60" s="208"/>
      <c r="E60" s="208"/>
      <c r="F60" s="208"/>
      <c r="G60" s="208"/>
      <c r="H60" s="210"/>
      <c r="I60" s="227" t="s">
        <v>139</v>
      </c>
      <c r="J60" s="293"/>
      <c r="K60" s="324" t="s">
        <v>199</v>
      </c>
      <c r="L60" s="325">
        <f>ROUND(L59*L51,2)</f>
        <v>-219.42</v>
      </c>
      <c r="M60" s="1" t="s">
        <v>200</v>
      </c>
    </row>
    <row r="61" ht="15.75" customHeight="1" spans="1:13">
      <c r="A61" s="228" t="s">
        <v>73</v>
      </c>
      <c r="B61" s="216" t="s">
        <v>201</v>
      </c>
      <c r="C61" s="208"/>
      <c r="D61" s="208"/>
      <c r="E61" s="208"/>
      <c r="F61" s="208"/>
      <c r="G61" s="208"/>
      <c r="H61" s="210"/>
      <c r="I61" s="292">
        <f>I37</f>
        <v>441.52</v>
      </c>
      <c r="J61" s="293"/>
      <c r="K61" s="324" t="s">
        <v>202</v>
      </c>
      <c r="L61" s="325">
        <f>ROUND((L59*12)*L51,2)</f>
        <v>-2633.06</v>
      </c>
      <c r="M61" s="1" t="s">
        <v>203</v>
      </c>
    </row>
    <row r="62" ht="15.75" customHeight="1" spans="1:14">
      <c r="A62" s="228" t="s">
        <v>204</v>
      </c>
      <c r="B62" s="216" t="s">
        <v>205</v>
      </c>
      <c r="C62" s="208"/>
      <c r="D62" s="208"/>
      <c r="E62" s="208"/>
      <c r="F62" s="208"/>
      <c r="G62" s="208"/>
      <c r="H62" s="210"/>
      <c r="I62" s="292">
        <f>I50</f>
        <v>966.13</v>
      </c>
      <c r="J62" s="293"/>
      <c r="K62" s="326" t="s">
        <v>206</v>
      </c>
      <c r="L62" s="326"/>
      <c r="N62" s="327"/>
    </row>
    <row r="63" ht="15.75" customHeight="1" spans="1:12">
      <c r="A63" s="228" t="s">
        <v>207</v>
      </c>
      <c r="B63" s="216" t="s">
        <v>208</v>
      </c>
      <c r="C63" s="208"/>
      <c r="D63" s="208"/>
      <c r="E63" s="208"/>
      <c r="F63" s="208"/>
      <c r="G63" s="208"/>
      <c r="H63" s="210"/>
      <c r="I63" s="292">
        <f>I57</f>
        <v>530.28</v>
      </c>
      <c r="J63" s="293"/>
      <c r="K63" s="326"/>
      <c r="L63" s="326"/>
    </row>
    <row r="64" ht="15.75" customHeight="1" spans="1:12">
      <c r="A64" s="212" t="s">
        <v>209</v>
      </c>
      <c r="B64" s="208"/>
      <c r="C64" s="208"/>
      <c r="D64" s="208"/>
      <c r="E64" s="208"/>
      <c r="F64" s="208"/>
      <c r="G64" s="208"/>
      <c r="H64" s="210"/>
      <c r="I64" s="288">
        <f>SUM(I61:I63)</f>
        <v>1937.93</v>
      </c>
      <c r="J64" s="293"/>
      <c r="K64" s="326"/>
      <c r="L64" s="326"/>
    </row>
    <row r="65" ht="15.75" customHeight="1" spans="1:12">
      <c r="A65" s="328" t="s">
        <v>210</v>
      </c>
      <c r="B65" s="234"/>
      <c r="C65" s="234"/>
      <c r="D65" s="234"/>
      <c r="E65" s="234"/>
      <c r="F65" s="234"/>
      <c r="G65" s="235" t="s">
        <v>162</v>
      </c>
      <c r="H65" s="208"/>
      <c r="I65" s="294">
        <f>I31</f>
        <v>2161.16</v>
      </c>
      <c r="J65" s="293"/>
      <c r="K65" s="326"/>
      <c r="L65" s="326"/>
    </row>
    <row r="66" ht="15.75" customHeight="1" spans="1:12">
      <c r="A66" s="236"/>
      <c r="B66" s="328"/>
      <c r="C66" s="328"/>
      <c r="D66" s="328"/>
      <c r="E66" s="328"/>
      <c r="F66" s="237"/>
      <c r="G66" s="235" t="s">
        <v>211</v>
      </c>
      <c r="H66" s="208"/>
      <c r="I66" s="294">
        <f>I64</f>
        <v>1937.93</v>
      </c>
      <c r="J66" s="293"/>
      <c r="K66" s="326"/>
      <c r="L66" s="326"/>
    </row>
    <row r="67" ht="15.75" customHeight="1" spans="1:12">
      <c r="A67" s="238"/>
      <c r="B67" s="239"/>
      <c r="C67" s="239"/>
      <c r="D67" s="239"/>
      <c r="E67" s="239"/>
      <c r="F67" s="239"/>
      <c r="G67" s="235" t="s">
        <v>75</v>
      </c>
      <c r="H67" s="208"/>
      <c r="I67" s="294">
        <f>SUM(I65:I66)</f>
        <v>4099.09</v>
      </c>
      <c r="J67" s="293"/>
      <c r="K67" s="326"/>
      <c r="L67" s="326"/>
    </row>
    <row r="68" ht="15.75" customHeight="1" spans="1:12">
      <c r="A68" s="212" t="s">
        <v>212</v>
      </c>
      <c r="B68" s="208"/>
      <c r="C68" s="208"/>
      <c r="D68" s="208"/>
      <c r="E68" s="208"/>
      <c r="F68" s="208"/>
      <c r="G68" s="208"/>
      <c r="H68" s="208"/>
      <c r="I68" s="210"/>
      <c r="J68" s="293"/>
      <c r="K68" s="326"/>
      <c r="L68" s="326"/>
    </row>
    <row r="69" ht="15.75" customHeight="1" spans="1:12">
      <c r="A69" s="228">
        <v>3</v>
      </c>
      <c r="B69" s="212" t="s">
        <v>213</v>
      </c>
      <c r="C69" s="208"/>
      <c r="D69" s="208"/>
      <c r="E69" s="208"/>
      <c r="F69" s="208"/>
      <c r="G69" s="210"/>
      <c r="H69" s="227" t="s">
        <v>138</v>
      </c>
      <c r="I69" s="227" t="s">
        <v>139</v>
      </c>
      <c r="J69" s="293"/>
      <c r="K69" s="326"/>
      <c r="L69" s="326"/>
    </row>
    <row r="70" ht="15.75" customHeight="1" spans="1:12">
      <c r="A70" s="228" t="s">
        <v>97</v>
      </c>
      <c r="B70" s="214" t="s">
        <v>214</v>
      </c>
      <c r="C70" s="208"/>
      <c r="D70" s="208"/>
      <c r="E70" s="208"/>
      <c r="F70" s="208"/>
      <c r="G70" s="210"/>
      <c r="H70" s="230">
        <f>ROUND(((1/12)*5%),4)</f>
        <v>0.0042</v>
      </c>
      <c r="I70" s="292">
        <f t="shared" ref="I70:I74" si="3">ROUND(H70*$I$67,2)</f>
        <v>17.22</v>
      </c>
      <c r="J70" s="293"/>
      <c r="K70" s="326"/>
      <c r="L70" s="326"/>
    </row>
    <row r="71" ht="15.75" customHeight="1" spans="1:12">
      <c r="A71" s="228" t="s">
        <v>100</v>
      </c>
      <c r="B71" s="214" t="s">
        <v>215</v>
      </c>
      <c r="C71" s="208"/>
      <c r="D71" s="208"/>
      <c r="E71" s="208"/>
      <c r="F71" s="208"/>
      <c r="G71" s="210"/>
      <c r="H71" s="230">
        <f>TRUNC(H70*H49,4)</f>
        <v>0.0003</v>
      </c>
      <c r="I71" s="292">
        <f t="shared" si="3"/>
        <v>1.23</v>
      </c>
      <c r="J71" s="293"/>
      <c r="K71" s="326"/>
      <c r="L71" s="326"/>
    </row>
    <row r="72" ht="15.75" customHeight="1" spans="1:12">
      <c r="A72" s="228" t="s">
        <v>104</v>
      </c>
      <c r="B72" s="214" t="s">
        <v>216</v>
      </c>
      <c r="C72" s="208"/>
      <c r="D72" s="208"/>
      <c r="E72" s="208"/>
      <c r="F72" s="208"/>
      <c r="G72" s="210"/>
      <c r="H72" s="230">
        <f>ROUND(((7/30)/12)*95%,4)</f>
        <v>0.0185</v>
      </c>
      <c r="I72" s="292">
        <f t="shared" si="3"/>
        <v>75.83</v>
      </c>
      <c r="J72" s="293"/>
      <c r="K72" s="260"/>
      <c r="L72" s="260"/>
    </row>
    <row r="73" ht="15.75" customHeight="1" spans="1:12">
      <c r="A73" s="329" t="s">
        <v>108</v>
      </c>
      <c r="B73" s="330" t="s">
        <v>217</v>
      </c>
      <c r="C73" s="208"/>
      <c r="D73" s="208"/>
      <c r="E73" s="208"/>
      <c r="F73" s="208"/>
      <c r="G73" s="210"/>
      <c r="H73" s="230">
        <f>ROUND(H72*H50,4)</f>
        <v>0.0069</v>
      </c>
      <c r="I73" s="292">
        <f t="shared" si="3"/>
        <v>28.28</v>
      </c>
      <c r="J73" s="293"/>
      <c r="K73" s="260"/>
      <c r="L73" s="260"/>
    </row>
    <row r="74" ht="15.75" customHeight="1" spans="1:12">
      <c r="A74" s="228" t="s">
        <v>148</v>
      </c>
      <c r="B74" s="214" t="s">
        <v>218</v>
      </c>
      <c r="C74" s="208"/>
      <c r="D74" s="208"/>
      <c r="E74" s="208"/>
      <c r="F74" s="208"/>
      <c r="G74" s="210"/>
      <c r="H74" s="230">
        <v>0.04</v>
      </c>
      <c r="I74" s="292">
        <f t="shared" si="3"/>
        <v>163.96</v>
      </c>
      <c r="J74" s="289">
        <f>I74</f>
        <v>163.96</v>
      </c>
      <c r="K74" s="260"/>
      <c r="L74" s="260"/>
    </row>
    <row r="75" ht="15.75" customHeight="1" spans="1:12">
      <c r="A75" s="212" t="s">
        <v>219</v>
      </c>
      <c r="B75" s="208"/>
      <c r="C75" s="208"/>
      <c r="D75" s="208"/>
      <c r="E75" s="208"/>
      <c r="F75" s="208"/>
      <c r="G75" s="210"/>
      <c r="H75" s="232">
        <f>SUM(H70:H74)</f>
        <v>0.0699</v>
      </c>
      <c r="I75" s="288">
        <f>SUM(I70:I74)</f>
        <v>286.52</v>
      </c>
      <c r="J75" s="293"/>
      <c r="K75" s="350"/>
      <c r="L75" s="260"/>
    </row>
    <row r="76" ht="15.75" customHeight="1" spans="1:12">
      <c r="A76" s="233" t="s">
        <v>220</v>
      </c>
      <c r="B76" s="234"/>
      <c r="C76" s="234"/>
      <c r="D76" s="234"/>
      <c r="E76" s="234"/>
      <c r="F76" s="234"/>
      <c r="G76" s="235" t="s">
        <v>162</v>
      </c>
      <c r="H76" s="208"/>
      <c r="I76" s="294">
        <f>I31</f>
        <v>2161.16</v>
      </c>
      <c r="J76" s="293"/>
      <c r="K76" s="350"/>
      <c r="L76" s="260"/>
    </row>
    <row r="77" ht="15.75" customHeight="1" spans="1:12">
      <c r="A77" s="236"/>
      <c r="B77" s="233"/>
      <c r="C77" s="233"/>
      <c r="D77" s="233"/>
      <c r="E77" s="233"/>
      <c r="F77" s="237"/>
      <c r="G77" s="235" t="s">
        <v>211</v>
      </c>
      <c r="H77" s="208"/>
      <c r="I77" s="294">
        <f>I64</f>
        <v>1937.93</v>
      </c>
      <c r="J77" s="293"/>
      <c r="K77" s="350"/>
      <c r="L77" s="260"/>
    </row>
    <row r="78" ht="15.75" customHeight="1" spans="1:14">
      <c r="A78" s="236"/>
      <c r="B78" s="233"/>
      <c r="C78" s="233"/>
      <c r="D78" s="233"/>
      <c r="E78" s="233"/>
      <c r="F78" s="237"/>
      <c r="G78" s="235" t="s">
        <v>221</v>
      </c>
      <c r="H78" s="208"/>
      <c r="I78" s="294">
        <f>I75</f>
        <v>286.52</v>
      </c>
      <c r="J78" s="293"/>
      <c r="K78" s="350"/>
      <c r="L78" s="260"/>
      <c r="N78" s="351"/>
    </row>
    <row r="79" ht="15.75" customHeight="1" spans="1:12">
      <c r="A79" s="236"/>
      <c r="B79" s="237"/>
      <c r="C79" s="237"/>
      <c r="D79" s="237"/>
      <c r="E79" s="237"/>
      <c r="F79" s="237"/>
      <c r="G79" s="235" t="s">
        <v>75</v>
      </c>
      <c r="H79" s="208"/>
      <c r="I79" s="294">
        <f>SUM(I76:I78)</f>
        <v>4385.61</v>
      </c>
      <c r="J79" s="293"/>
      <c r="K79" s="350"/>
      <c r="L79" s="260"/>
    </row>
    <row r="80" ht="15.75" customHeight="1" spans="1:12">
      <c r="A80" s="212" t="s">
        <v>222</v>
      </c>
      <c r="B80" s="208"/>
      <c r="C80" s="208"/>
      <c r="D80" s="208"/>
      <c r="E80" s="208"/>
      <c r="F80" s="208"/>
      <c r="G80" s="208"/>
      <c r="H80" s="208"/>
      <c r="I80" s="210"/>
      <c r="J80" s="290"/>
      <c r="K80" s="350"/>
      <c r="L80" s="260"/>
    </row>
    <row r="81" ht="15.75" customHeight="1" spans="1:12">
      <c r="A81" s="212" t="s">
        <v>223</v>
      </c>
      <c r="B81" s="208"/>
      <c r="C81" s="208"/>
      <c r="D81" s="208"/>
      <c r="E81" s="208"/>
      <c r="F81" s="208"/>
      <c r="G81" s="210"/>
      <c r="H81" s="227" t="s">
        <v>138</v>
      </c>
      <c r="I81" s="227" t="s">
        <v>139</v>
      </c>
      <c r="J81" s="293"/>
      <c r="K81" s="350"/>
      <c r="L81" s="352"/>
    </row>
    <row r="82" ht="15.75" customHeight="1" spans="1:12">
      <c r="A82" s="228" t="s">
        <v>97</v>
      </c>
      <c r="B82" s="214" t="s">
        <v>224</v>
      </c>
      <c r="C82" s="208"/>
      <c r="D82" s="208"/>
      <c r="E82" s="208"/>
      <c r="F82" s="208"/>
      <c r="G82" s="210"/>
      <c r="H82" s="230">
        <f>ROUND(((1+1/3)/12)/12,4)</f>
        <v>0.0093</v>
      </c>
      <c r="I82" s="292">
        <f t="shared" ref="I82:I87" si="4">ROUND(H82*$I$79,2)</f>
        <v>40.79</v>
      </c>
      <c r="J82" s="293"/>
      <c r="K82" s="350"/>
      <c r="L82" s="260"/>
    </row>
    <row r="83" ht="15.75" customHeight="1" spans="1:12">
      <c r="A83" s="228" t="s">
        <v>100</v>
      </c>
      <c r="B83" s="214" t="s">
        <v>225</v>
      </c>
      <c r="C83" s="208"/>
      <c r="D83" s="208"/>
      <c r="E83" s="208"/>
      <c r="F83" s="208"/>
      <c r="G83" s="210"/>
      <c r="H83" s="230">
        <f>ROUND((2/30)/12,4)</f>
        <v>0.0056</v>
      </c>
      <c r="I83" s="292">
        <f t="shared" si="4"/>
        <v>24.56</v>
      </c>
      <c r="J83" s="293"/>
      <c r="K83" s="260"/>
      <c r="L83" s="260"/>
    </row>
    <row r="84" ht="15.75" customHeight="1" spans="1:12">
      <c r="A84" s="228" t="s">
        <v>104</v>
      </c>
      <c r="B84" s="214" t="s">
        <v>226</v>
      </c>
      <c r="C84" s="208"/>
      <c r="D84" s="208"/>
      <c r="E84" s="208"/>
      <c r="F84" s="208"/>
      <c r="G84" s="210"/>
      <c r="H84" s="230">
        <f>ROUND(((5/30)/12)*2%,4)</f>
        <v>0.0003</v>
      </c>
      <c r="I84" s="292">
        <f t="shared" si="4"/>
        <v>1.32</v>
      </c>
      <c r="J84" s="293"/>
      <c r="K84" s="260"/>
      <c r="L84" s="260"/>
    </row>
    <row r="85" ht="15.75" customHeight="1" spans="1:12">
      <c r="A85" s="228" t="s">
        <v>108</v>
      </c>
      <c r="B85" s="214" t="s">
        <v>227</v>
      </c>
      <c r="C85" s="208"/>
      <c r="D85" s="208"/>
      <c r="E85" s="208"/>
      <c r="F85" s="208"/>
      <c r="G85" s="210"/>
      <c r="H85" s="230">
        <f>ROUND(((15/30)/12)*8%,4)</f>
        <v>0.0033</v>
      </c>
      <c r="I85" s="292">
        <f t="shared" si="4"/>
        <v>14.47</v>
      </c>
      <c r="J85" s="293"/>
      <c r="K85" s="260"/>
      <c r="L85" s="260"/>
    </row>
    <row r="86" ht="15.75" customHeight="1" spans="1:12">
      <c r="A86" s="228" t="s">
        <v>148</v>
      </c>
      <c r="B86" s="214" t="s">
        <v>228</v>
      </c>
      <c r="C86" s="208"/>
      <c r="D86" s="208"/>
      <c r="E86" s="208"/>
      <c r="F86" s="208"/>
      <c r="G86" s="210"/>
      <c r="H86" s="230">
        <f>ROUND(((1+1/3)/12*4/12)*2%,4)</f>
        <v>0.0007</v>
      </c>
      <c r="I86" s="292">
        <f t="shared" si="4"/>
        <v>3.07</v>
      </c>
      <c r="J86" s="293"/>
      <c r="K86" s="260"/>
      <c r="L86" s="260"/>
    </row>
    <row r="87" ht="15.75" customHeight="1" spans="1:12">
      <c r="A87" s="243" t="s">
        <v>150</v>
      </c>
      <c r="B87" s="331" t="s">
        <v>229</v>
      </c>
      <c r="C87" s="208"/>
      <c r="D87" s="208"/>
      <c r="E87" s="208"/>
      <c r="F87" s="208"/>
      <c r="G87" s="210"/>
      <c r="H87" s="332">
        <v>0</v>
      </c>
      <c r="I87" s="292">
        <f t="shared" si="4"/>
        <v>0</v>
      </c>
      <c r="J87" s="293"/>
      <c r="K87" s="260"/>
      <c r="L87" s="260"/>
    </row>
    <row r="88" ht="15.75" customHeight="1" spans="1:12">
      <c r="A88" s="212" t="s">
        <v>230</v>
      </c>
      <c r="B88" s="208"/>
      <c r="C88" s="208"/>
      <c r="D88" s="208"/>
      <c r="E88" s="208"/>
      <c r="F88" s="208"/>
      <c r="G88" s="210"/>
      <c r="H88" s="232">
        <f>SUM(H82:H87)</f>
        <v>0.0192</v>
      </c>
      <c r="I88" s="288">
        <f>SUM(I82:I87)</f>
        <v>84.21</v>
      </c>
      <c r="J88" s="293"/>
      <c r="K88" s="260"/>
      <c r="L88" s="353"/>
    </row>
    <row r="89" ht="15.75" customHeight="1" spans="1:12">
      <c r="A89" s="241"/>
      <c r="B89" s="208"/>
      <c r="C89" s="208"/>
      <c r="D89" s="208"/>
      <c r="E89" s="208"/>
      <c r="F89" s="208"/>
      <c r="G89" s="208"/>
      <c r="H89" s="208"/>
      <c r="I89" s="210"/>
      <c r="J89" s="293"/>
      <c r="K89" s="354"/>
      <c r="L89" s="260"/>
    </row>
    <row r="90" ht="15.75" customHeight="1" spans="1:12">
      <c r="A90" s="333" t="s">
        <v>231</v>
      </c>
      <c r="B90" s="208"/>
      <c r="C90" s="208"/>
      <c r="D90" s="208"/>
      <c r="E90" s="208"/>
      <c r="F90" s="208"/>
      <c r="G90" s="210"/>
      <c r="H90" s="334" t="s">
        <v>138</v>
      </c>
      <c r="I90" s="334" t="s">
        <v>139</v>
      </c>
      <c r="J90" s="293"/>
      <c r="K90" s="260"/>
      <c r="L90" s="260"/>
    </row>
    <row r="91" ht="15.75" customHeight="1" spans="1:12">
      <c r="A91" s="243" t="s">
        <v>97</v>
      </c>
      <c r="B91" s="331" t="s">
        <v>232</v>
      </c>
      <c r="C91" s="208"/>
      <c r="D91" s="208"/>
      <c r="E91" s="208"/>
      <c r="F91" s="208"/>
      <c r="G91" s="210"/>
      <c r="H91" s="332">
        <v>0</v>
      </c>
      <c r="I91" s="355">
        <f>I31*H91</f>
        <v>0</v>
      </c>
      <c r="J91" s="293"/>
      <c r="K91" s="260"/>
      <c r="L91" s="260"/>
    </row>
    <row r="92" ht="15.75" customHeight="1" spans="1:12">
      <c r="A92" s="333" t="s">
        <v>233</v>
      </c>
      <c r="B92" s="208"/>
      <c r="C92" s="208"/>
      <c r="D92" s="208"/>
      <c r="E92" s="208"/>
      <c r="F92" s="208"/>
      <c r="G92" s="210"/>
      <c r="H92" s="335">
        <f>H91</f>
        <v>0</v>
      </c>
      <c r="I92" s="356">
        <f>I91</f>
        <v>0</v>
      </c>
      <c r="J92" s="293"/>
      <c r="K92" s="357"/>
      <c r="L92" s="260"/>
    </row>
    <row r="93" ht="15.75" customHeight="1" spans="1:12">
      <c r="A93" s="241"/>
      <c r="B93" s="208"/>
      <c r="C93" s="208"/>
      <c r="D93" s="208"/>
      <c r="E93" s="208"/>
      <c r="F93" s="208"/>
      <c r="G93" s="208"/>
      <c r="H93" s="208"/>
      <c r="I93" s="210"/>
      <c r="J93" s="293"/>
      <c r="K93" s="260"/>
      <c r="L93" s="260"/>
    </row>
    <row r="94" ht="15.75" customHeight="1" spans="1:12">
      <c r="A94" s="212" t="s">
        <v>234</v>
      </c>
      <c r="B94" s="208"/>
      <c r="C94" s="208"/>
      <c r="D94" s="208"/>
      <c r="E94" s="208"/>
      <c r="F94" s="208"/>
      <c r="G94" s="208"/>
      <c r="H94" s="208"/>
      <c r="I94" s="210"/>
      <c r="J94" s="293"/>
      <c r="K94" s="260"/>
      <c r="L94" s="260"/>
    </row>
    <row r="95" ht="15.75" customHeight="1" spans="1:12">
      <c r="A95" s="212" t="s">
        <v>235</v>
      </c>
      <c r="B95" s="208"/>
      <c r="C95" s="208"/>
      <c r="D95" s="208"/>
      <c r="E95" s="208"/>
      <c r="F95" s="208"/>
      <c r="G95" s="208"/>
      <c r="H95" s="210"/>
      <c r="I95" s="227" t="s">
        <v>139</v>
      </c>
      <c r="J95" s="293"/>
      <c r="K95" s="260"/>
      <c r="L95" s="260"/>
    </row>
    <row r="96" ht="15.75" customHeight="1" spans="1:12">
      <c r="A96" s="228" t="s">
        <v>236</v>
      </c>
      <c r="B96" s="216" t="s">
        <v>237</v>
      </c>
      <c r="C96" s="208"/>
      <c r="D96" s="208"/>
      <c r="E96" s="208"/>
      <c r="F96" s="208"/>
      <c r="G96" s="208"/>
      <c r="H96" s="210"/>
      <c r="I96" s="292">
        <f>I88</f>
        <v>84.21</v>
      </c>
      <c r="J96" s="293"/>
      <c r="K96" s="260"/>
      <c r="L96" s="260"/>
    </row>
    <row r="97" ht="15.75" customHeight="1" spans="1:12">
      <c r="A97" s="243" t="s">
        <v>238</v>
      </c>
      <c r="B97" s="336" t="s">
        <v>239</v>
      </c>
      <c r="C97" s="208"/>
      <c r="D97" s="208"/>
      <c r="E97" s="208"/>
      <c r="F97" s="208"/>
      <c r="G97" s="208"/>
      <c r="H97" s="210"/>
      <c r="I97" s="355">
        <f>I92</f>
        <v>0</v>
      </c>
      <c r="J97" s="293"/>
      <c r="K97" s="260"/>
      <c r="L97" s="260"/>
    </row>
    <row r="98" ht="15.75" customHeight="1" spans="1:12">
      <c r="A98" s="212" t="s">
        <v>240</v>
      </c>
      <c r="B98" s="208"/>
      <c r="C98" s="208"/>
      <c r="D98" s="208"/>
      <c r="E98" s="208"/>
      <c r="F98" s="208"/>
      <c r="G98" s="208"/>
      <c r="H98" s="210"/>
      <c r="I98" s="288">
        <f>SUM(I96:I97)</f>
        <v>84.21</v>
      </c>
      <c r="J98" s="293"/>
      <c r="K98" s="260"/>
      <c r="L98" s="260"/>
    </row>
    <row r="99" ht="15.75" customHeight="1" spans="1:12">
      <c r="A99" s="241"/>
      <c r="B99" s="208"/>
      <c r="C99" s="208"/>
      <c r="D99" s="208"/>
      <c r="E99" s="208"/>
      <c r="F99" s="208"/>
      <c r="G99" s="208"/>
      <c r="H99" s="208"/>
      <c r="I99" s="210"/>
      <c r="J99" s="293"/>
      <c r="K99" s="260"/>
      <c r="L99" s="260"/>
    </row>
    <row r="100" ht="15.75" customHeight="1" spans="1:12">
      <c r="A100" s="212" t="s">
        <v>241</v>
      </c>
      <c r="B100" s="208"/>
      <c r="C100" s="208"/>
      <c r="D100" s="208"/>
      <c r="E100" s="208"/>
      <c r="F100" s="208"/>
      <c r="G100" s="208"/>
      <c r="H100" s="208"/>
      <c r="I100" s="210"/>
      <c r="J100" s="293"/>
      <c r="K100" s="260"/>
      <c r="L100" s="260"/>
    </row>
    <row r="101" ht="15.75" customHeight="1" spans="1:12">
      <c r="A101" s="227">
        <v>5</v>
      </c>
      <c r="B101" s="212" t="s">
        <v>242</v>
      </c>
      <c r="C101" s="208"/>
      <c r="D101" s="208"/>
      <c r="E101" s="208"/>
      <c r="F101" s="208"/>
      <c r="G101" s="210"/>
      <c r="H101" s="227"/>
      <c r="I101" s="227" t="s">
        <v>139</v>
      </c>
      <c r="J101" s="293"/>
      <c r="K101" s="260"/>
      <c r="L101" s="260"/>
    </row>
    <row r="102" ht="15.75" customHeight="1" spans="1:12">
      <c r="A102" s="337" t="s">
        <v>97</v>
      </c>
      <c r="B102" s="225" t="s">
        <v>243</v>
      </c>
      <c r="C102" s="208"/>
      <c r="D102" s="208"/>
      <c r="E102" s="208"/>
      <c r="F102" s="208"/>
      <c r="G102" s="210"/>
      <c r="H102" s="338" t="s">
        <v>187</v>
      </c>
      <c r="I102" s="383">
        <v>574.17</v>
      </c>
      <c r="J102" s="293"/>
      <c r="K102" s="260"/>
      <c r="L102" s="260"/>
    </row>
    <row r="103" ht="15.75" customHeight="1" spans="1:12">
      <c r="A103" s="337" t="s">
        <v>100</v>
      </c>
      <c r="B103" s="225" t="s">
        <v>244</v>
      </c>
      <c r="C103" s="208"/>
      <c r="D103" s="208"/>
      <c r="E103" s="208"/>
      <c r="F103" s="208"/>
      <c r="G103" s="210"/>
      <c r="H103" s="338" t="s">
        <v>187</v>
      </c>
      <c r="I103" s="383">
        <v>46.72</v>
      </c>
      <c r="J103" s="293"/>
      <c r="K103" s="260"/>
      <c r="L103" s="260"/>
    </row>
    <row r="104" ht="15.75" customHeight="1" spans="1:12">
      <c r="A104" s="337" t="s">
        <v>104</v>
      </c>
      <c r="B104" s="225" t="s">
        <v>245</v>
      </c>
      <c r="C104" s="208"/>
      <c r="D104" s="208"/>
      <c r="E104" s="208"/>
      <c r="F104" s="208"/>
      <c r="G104" s="210"/>
      <c r="H104" s="338" t="s">
        <v>187</v>
      </c>
      <c r="I104" s="397">
        <f>UNIFORMES!F84</f>
        <v>53.68</v>
      </c>
      <c r="J104" s="293"/>
      <c r="K104" s="260"/>
      <c r="L104" s="260"/>
    </row>
    <row r="105" ht="15.75" customHeight="1" spans="1:12">
      <c r="A105" s="337" t="s">
        <v>108</v>
      </c>
      <c r="B105" s="225" t="s">
        <v>246</v>
      </c>
      <c r="C105" s="208"/>
      <c r="D105" s="208"/>
      <c r="E105" s="208"/>
      <c r="F105" s="208"/>
      <c r="G105" s="210"/>
      <c r="H105" s="339" t="s">
        <v>187</v>
      </c>
      <c r="I105" s="383">
        <v>27.02</v>
      </c>
      <c r="J105" s="293"/>
      <c r="K105" s="260"/>
      <c r="L105" s="260"/>
    </row>
    <row r="106" ht="15.75" customHeight="1" spans="1:12">
      <c r="A106" s="212" t="s">
        <v>247</v>
      </c>
      <c r="B106" s="208"/>
      <c r="C106" s="208"/>
      <c r="D106" s="208"/>
      <c r="E106" s="208"/>
      <c r="F106" s="208"/>
      <c r="G106" s="210"/>
      <c r="H106" s="232" t="s">
        <v>187</v>
      </c>
      <c r="I106" s="288">
        <f>SUM(I102:I105)</f>
        <v>701.59</v>
      </c>
      <c r="J106" s="293"/>
      <c r="K106" s="260"/>
      <c r="L106" s="260"/>
    </row>
    <row r="107" ht="15.75" customHeight="1" spans="1:12">
      <c r="A107" s="233" t="s">
        <v>248</v>
      </c>
      <c r="B107" s="234"/>
      <c r="C107" s="234"/>
      <c r="D107" s="234"/>
      <c r="E107" s="234"/>
      <c r="F107" s="234"/>
      <c r="G107" s="235" t="s">
        <v>162</v>
      </c>
      <c r="H107" s="208"/>
      <c r="I107" s="294">
        <f>I31</f>
        <v>2161.16</v>
      </c>
      <c r="J107" s="293"/>
      <c r="K107" s="260"/>
      <c r="L107" s="260"/>
    </row>
    <row r="108" ht="15.75" customHeight="1" spans="1:12">
      <c r="A108" s="236"/>
      <c r="B108" s="233"/>
      <c r="C108" s="233"/>
      <c r="D108" s="233"/>
      <c r="E108" s="233"/>
      <c r="F108" s="237"/>
      <c r="G108" s="235" t="s">
        <v>211</v>
      </c>
      <c r="H108" s="208"/>
      <c r="I108" s="294">
        <f>I64</f>
        <v>1937.93</v>
      </c>
      <c r="J108" s="293"/>
      <c r="K108" s="260"/>
      <c r="L108" s="260"/>
    </row>
    <row r="109" ht="15.75" customHeight="1" spans="1:12">
      <c r="A109" s="236"/>
      <c r="B109" s="233"/>
      <c r="C109" s="233"/>
      <c r="D109" s="233"/>
      <c r="E109" s="233"/>
      <c r="F109" s="237"/>
      <c r="G109" s="235" t="s">
        <v>221</v>
      </c>
      <c r="H109" s="208"/>
      <c r="I109" s="294">
        <f>I75</f>
        <v>286.52</v>
      </c>
      <c r="J109" s="293"/>
      <c r="K109" s="260"/>
      <c r="L109" s="260"/>
    </row>
    <row r="110" ht="15.75" customHeight="1" spans="1:12">
      <c r="A110" s="236"/>
      <c r="B110" s="233"/>
      <c r="C110" s="233"/>
      <c r="D110" s="233"/>
      <c r="E110" s="233"/>
      <c r="F110" s="237"/>
      <c r="G110" s="235" t="s">
        <v>249</v>
      </c>
      <c r="H110" s="208"/>
      <c r="I110" s="294">
        <f>I98</f>
        <v>84.21</v>
      </c>
      <c r="J110" s="293"/>
      <c r="K110" s="299"/>
      <c r="L110" s="299"/>
    </row>
    <row r="111" ht="15.75" customHeight="1" spans="1:12">
      <c r="A111" s="236"/>
      <c r="B111" s="233"/>
      <c r="C111" s="233"/>
      <c r="D111" s="233"/>
      <c r="E111" s="233"/>
      <c r="F111" s="237"/>
      <c r="G111" s="235" t="s">
        <v>250</v>
      </c>
      <c r="H111" s="208"/>
      <c r="I111" s="294">
        <f>I106</f>
        <v>701.59</v>
      </c>
      <c r="J111" s="293"/>
      <c r="K111" s="299"/>
      <c r="L111" s="299"/>
    </row>
    <row r="112" ht="15.75" customHeight="1" spans="1:12">
      <c r="A112" s="236"/>
      <c r="B112" s="237"/>
      <c r="C112" s="237"/>
      <c r="D112" s="237"/>
      <c r="E112" s="237"/>
      <c r="F112" s="237"/>
      <c r="G112" s="235" t="s">
        <v>75</v>
      </c>
      <c r="H112" s="208"/>
      <c r="I112" s="294">
        <f>SUM(I107:I111)</f>
        <v>5171.41</v>
      </c>
      <c r="J112" s="293"/>
      <c r="K112" s="260"/>
      <c r="L112" s="260"/>
    </row>
    <row r="113" ht="15.75" customHeight="1" spans="1:12">
      <c r="A113" s="212" t="s">
        <v>251</v>
      </c>
      <c r="B113" s="208"/>
      <c r="C113" s="208"/>
      <c r="D113" s="208"/>
      <c r="E113" s="208"/>
      <c r="F113" s="208"/>
      <c r="G113" s="208"/>
      <c r="H113" s="208"/>
      <c r="I113" s="210"/>
      <c r="J113" s="293"/>
      <c r="K113" s="260"/>
      <c r="L113" s="260"/>
    </row>
    <row r="114" ht="15.75" customHeight="1" spans="1:12">
      <c r="A114" s="227">
        <v>6</v>
      </c>
      <c r="B114" s="212" t="s">
        <v>252</v>
      </c>
      <c r="C114" s="208"/>
      <c r="D114" s="208"/>
      <c r="E114" s="208"/>
      <c r="F114" s="208"/>
      <c r="G114" s="210"/>
      <c r="H114" s="227" t="s">
        <v>138</v>
      </c>
      <c r="I114" s="227" t="s">
        <v>139</v>
      </c>
      <c r="J114" s="293"/>
      <c r="K114" s="260"/>
      <c r="L114" s="260"/>
    </row>
    <row r="115" ht="15.75" customHeight="1" spans="1:12">
      <c r="A115" s="228" t="s">
        <v>97</v>
      </c>
      <c r="B115" s="214" t="s">
        <v>253</v>
      </c>
      <c r="C115" s="208"/>
      <c r="D115" s="208"/>
      <c r="E115" s="208"/>
      <c r="F115" s="208"/>
      <c r="G115" s="210"/>
      <c r="H115" s="340">
        <v>0.0123</v>
      </c>
      <c r="I115" s="292">
        <f>ROUND(H115*I112,2)</f>
        <v>63.61</v>
      </c>
      <c r="J115" s="293"/>
      <c r="K115" s="260"/>
      <c r="L115" s="260"/>
    </row>
    <row r="116" ht="15.75" customHeight="1" spans="1:12">
      <c r="A116" s="228" t="s">
        <v>100</v>
      </c>
      <c r="B116" s="214" t="s">
        <v>254</v>
      </c>
      <c r="C116" s="208"/>
      <c r="D116" s="208"/>
      <c r="E116" s="208"/>
      <c r="F116" s="208"/>
      <c r="G116" s="210"/>
      <c r="H116" s="340">
        <v>0.0123</v>
      </c>
      <c r="I116" s="292">
        <f>ROUND(H116*(I112+I115),2)</f>
        <v>64.39</v>
      </c>
      <c r="J116" s="293"/>
      <c r="K116" s="260"/>
      <c r="L116" s="260"/>
    </row>
    <row r="117" ht="15.75" customHeight="1" spans="1:12">
      <c r="A117" s="228" t="s">
        <v>104</v>
      </c>
      <c r="B117" s="341" t="s">
        <v>255</v>
      </c>
      <c r="C117" s="208"/>
      <c r="D117" s="208"/>
      <c r="E117" s="208"/>
      <c r="F117" s="208"/>
      <c r="G117" s="210"/>
      <c r="H117" s="230"/>
      <c r="I117" s="361"/>
      <c r="J117" s="293"/>
      <c r="K117" s="260"/>
      <c r="L117" s="260"/>
    </row>
    <row r="118" ht="15.75" customHeight="1" spans="1:12">
      <c r="A118" s="228" t="s">
        <v>256</v>
      </c>
      <c r="B118" s="214" t="s">
        <v>257</v>
      </c>
      <c r="C118" s="208"/>
      <c r="D118" s="208"/>
      <c r="E118" s="208"/>
      <c r="F118" s="208"/>
      <c r="G118" s="210"/>
      <c r="H118" s="340">
        <v>0.0076</v>
      </c>
      <c r="I118" s="292">
        <f t="shared" ref="I118:I120" si="5">ROUND($I$128*H118,2)</f>
        <v>44.38</v>
      </c>
      <c r="J118" s="293"/>
      <c r="K118" s="260"/>
      <c r="L118" s="260"/>
    </row>
    <row r="119" ht="15.75" customHeight="1" spans="1:12">
      <c r="A119" s="228" t="s">
        <v>258</v>
      </c>
      <c r="B119" s="214" t="s">
        <v>152</v>
      </c>
      <c r="C119" s="208"/>
      <c r="D119" s="208"/>
      <c r="E119" s="208"/>
      <c r="F119" s="208"/>
      <c r="G119" s="210"/>
      <c r="H119" s="396">
        <v>0.0349</v>
      </c>
      <c r="I119" s="292">
        <f t="shared" si="5"/>
        <v>203.8</v>
      </c>
      <c r="J119" s="293"/>
      <c r="K119" s="260"/>
      <c r="L119" s="260"/>
    </row>
    <row r="120" ht="15.75" customHeight="1" spans="1:12">
      <c r="A120" s="228" t="s">
        <v>259</v>
      </c>
      <c r="B120" s="214" t="s">
        <v>260</v>
      </c>
      <c r="C120" s="208"/>
      <c r="D120" s="208"/>
      <c r="E120" s="208"/>
      <c r="F120" s="208"/>
      <c r="G120" s="210"/>
      <c r="H120" s="343">
        <v>0.05</v>
      </c>
      <c r="I120" s="292">
        <f t="shared" si="5"/>
        <v>291.98</v>
      </c>
      <c r="J120" s="293"/>
      <c r="K120" s="260"/>
      <c r="L120" s="260"/>
    </row>
    <row r="121" ht="15.75" customHeight="1" spans="1:12">
      <c r="A121" s="212" t="s">
        <v>261</v>
      </c>
      <c r="B121" s="208"/>
      <c r="C121" s="208"/>
      <c r="D121" s="208"/>
      <c r="E121" s="208"/>
      <c r="F121" s="208"/>
      <c r="G121" s="210"/>
      <c r="H121" s="344">
        <f>SUM(H115:H120)</f>
        <v>0.1171</v>
      </c>
      <c r="I121" s="288">
        <f>SUM(I115:I120)</f>
        <v>668.16</v>
      </c>
      <c r="J121" s="293"/>
      <c r="K121" s="260"/>
      <c r="L121" s="260"/>
    </row>
    <row r="122" ht="15.75" customHeight="1" spans="1:12">
      <c r="A122" s="215"/>
      <c r="B122" s="345"/>
      <c r="C122" s="345"/>
      <c r="D122" s="345"/>
      <c r="E122" s="345"/>
      <c r="F122" s="345"/>
      <c r="G122" s="345"/>
      <c r="H122" s="345"/>
      <c r="I122" s="261"/>
      <c r="J122" s="293"/>
      <c r="K122" s="260"/>
      <c r="L122" s="260"/>
    </row>
    <row r="123" ht="15.75" customHeight="1" spans="1:12">
      <c r="A123" s="346" t="s">
        <v>262</v>
      </c>
      <c r="B123" s="347" t="s">
        <v>263</v>
      </c>
      <c r="C123" s="347"/>
      <c r="D123" s="347"/>
      <c r="E123" s="347"/>
      <c r="F123" s="347"/>
      <c r="G123" s="347"/>
      <c r="H123" s="348">
        <f>SUM(H118+H119+H120)</f>
        <v>0.0925</v>
      </c>
      <c r="I123" s="362"/>
      <c r="J123" s="293"/>
      <c r="K123" s="260"/>
      <c r="L123" s="260"/>
    </row>
    <row r="124" ht="15.75" customHeight="1" spans="1:12">
      <c r="A124" s="346"/>
      <c r="B124" s="347">
        <v>100</v>
      </c>
      <c r="C124" s="347"/>
      <c r="D124" s="347"/>
      <c r="E124" s="347"/>
      <c r="F124" s="347"/>
      <c r="G124" s="347"/>
      <c r="H124" s="348"/>
      <c r="I124" s="362"/>
      <c r="J124" s="293"/>
      <c r="K124" s="260"/>
      <c r="L124" s="260"/>
    </row>
    <row r="125" ht="15.75" customHeight="1" spans="1:12">
      <c r="A125" s="349"/>
      <c r="B125" s="347"/>
      <c r="C125" s="347"/>
      <c r="D125" s="347"/>
      <c r="E125" s="347"/>
      <c r="F125" s="347"/>
      <c r="G125" s="347"/>
      <c r="H125" s="348"/>
      <c r="I125" s="362"/>
      <c r="J125" s="293"/>
      <c r="K125" s="299"/>
      <c r="L125" s="299"/>
    </row>
    <row r="126" ht="15.75" customHeight="1" spans="1:12">
      <c r="A126" s="346" t="s">
        <v>264</v>
      </c>
      <c r="B126" s="347" t="s">
        <v>265</v>
      </c>
      <c r="C126" s="347"/>
      <c r="D126" s="347"/>
      <c r="E126" s="347"/>
      <c r="F126" s="347"/>
      <c r="G126" s="347"/>
      <c r="H126" s="348"/>
      <c r="I126" s="362">
        <f>I112+I115+I116</f>
        <v>5299.41</v>
      </c>
      <c r="J126" s="293"/>
      <c r="K126" s="260"/>
      <c r="L126" s="260"/>
    </row>
    <row r="127" ht="15.75" customHeight="1" spans="1:12">
      <c r="A127" s="346"/>
      <c r="B127" s="347"/>
      <c r="C127" s="347"/>
      <c r="D127" s="347"/>
      <c r="E127" s="347"/>
      <c r="F127" s="347"/>
      <c r="G127" s="347"/>
      <c r="H127" s="348"/>
      <c r="I127" s="362"/>
      <c r="J127" s="293"/>
      <c r="K127" s="260"/>
      <c r="L127" s="260"/>
    </row>
    <row r="128" ht="15.75" customHeight="1" spans="1:12">
      <c r="A128" s="346" t="s">
        <v>266</v>
      </c>
      <c r="B128" s="347" t="s">
        <v>267</v>
      </c>
      <c r="C128" s="347"/>
      <c r="D128" s="347"/>
      <c r="E128" s="347"/>
      <c r="F128" s="347"/>
      <c r="G128" s="347"/>
      <c r="H128" s="348"/>
      <c r="I128" s="362">
        <f>ROUND(I126/(1-H123),2)</f>
        <v>5839.57</v>
      </c>
      <c r="J128" s="293"/>
      <c r="K128" s="260"/>
      <c r="L128" s="260"/>
    </row>
    <row r="129" ht="15.75" customHeight="1" spans="1:12">
      <c r="A129" s="346"/>
      <c r="B129" s="347"/>
      <c r="C129" s="347"/>
      <c r="D129" s="347"/>
      <c r="E129" s="347"/>
      <c r="F129" s="347"/>
      <c r="G129" s="347"/>
      <c r="H129" s="348"/>
      <c r="I129" s="362"/>
      <c r="J129" s="293"/>
      <c r="K129" s="260"/>
      <c r="L129" s="260"/>
    </row>
    <row r="130" ht="15.75" customHeight="1" spans="1:12">
      <c r="A130" s="346"/>
      <c r="B130" s="347" t="s">
        <v>268</v>
      </c>
      <c r="C130" s="347"/>
      <c r="D130" s="347"/>
      <c r="E130" s="347"/>
      <c r="F130" s="347"/>
      <c r="G130" s="347"/>
      <c r="H130" s="348"/>
      <c r="I130" s="362">
        <f>I128-I126</f>
        <v>540.159999999999</v>
      </c>
      <c r="J130" s="293"/>
      <c r="K130" s="260"/>
      <c r="L130" s="260"/>
    </row>
    <row r="131" ht="15.75" customHeight="1" spans="1:12">
      <c r="A131" s="215"/>
      <c r="B131" s="363"/>
      <c r="C131" s="363"/>
      <c r="D131" s="363"/>
      <c r="E131" s="363"/>
      <c r="F131" s="363"/>
      <c r="G131" s="363"/>
      <c r="H131" s="363"/>
      <c r="I131" s="364"/>
      <c r="J131" s="293"/>
      <c r="K131" s="260"/>
      <c r="L131" s="260"/>
    </row>
    <row r="132" ht="15.75" customHeight="1" spans="1:12">
      <c r="A132" s="212" t="s">
        <v>269</v>
      </c>
      <c r="B132" s="208"/>
      <c r="C132" s="208"/>
      <c r="D132" s="208"/>
      <c r="E132" s="208"/>
      <c r="F132" s="208"/>
      <c r="G132" s="208"/>
      <c r="H132" s="208"/>
      <c r="I132" s="210"/>
      <c r="J132" s="293"/>
      <c r="K132" s="260"/>
      <c r="L132" s="260"/>
    </row>
    <row r="133" ht="15.75" customHeight="1" spans="1:12">
      <c r="A133" s="212" t="s">
        <v>270</v>
      </c>
      <c r="B133" s="208"/>
      <c r="C133" s="208"/>
      <c r="D133" s="208"/>
      <c r="E133" s="208"/>
      <c r="F133" s="208"/>
      <c r="G133" s="208"/>
      <c r="H133" s="210"/>
      <c r="I133" s="227" t="s">
        <v>139</v>
      </c>
      <c r="J133" s="293"/>
      <c r="K133" s="299"/>
      <c r="L133" s="299"/>
    </row>
    <row r="134" ht="15.75" customHeight="1" spans="1:12">
      <c r="A134" s="213" t="s">
        <v>97</v>
      </c>
      <c r="B134" s="214" t="str">
        <f>A23</f>
        <v>MÓDULO 1 - COMPOSIÇÃO DA REMUNERAÇÃO</v>
      </c>
      <c r="C134" s="208"/>
      <c r="D134" s="208"/>
      <c r="E134" s="208"/>
      <c r="F134" s="208"/>
      <c r="G134" s="208"/>
      <c r="H134" s="210"/>
      <c r="I134" s="365">
        <f>I31</f>
        <v>2161.16</v>
      </c>
      <c r="J134" s="293"/>
      <c r="K134" s="299"/>
      <c r="L134" s="299"/>
    </row>
    <row r="135" ht="15.75" customHeight="1" spans="1:12">
      <c r="A135" s="213" t="s">
        <v>100</v>
      </c>
      <c r="B135" s="214" t="str">
        <f>A33</f>
        <v>MÓDULO 2 – ENCARGOS E BENEFÍCIOS ANUAIS, MENSAIS E DIÁRIOS</v>
      </c>
      <c r="C135" s="208"/>
      <c r="D135" s="208"/>
      <c r="E135" s="208"/>
      <c r="F135" s="208"/>
      <c r="G135" s="208"/>
      <c r="H135" s="210"/>
      <c r="I135" s="365">
        <f>I64</f>
        <v>1937.93</v>
      </c>
      <c r="J135" s="293"/>
      <c r="K135" s="299"/>
      <c r="L135" s="299"/>
    </row>
    <row r="136" ht="15.75" customHeight="1" spans="1:12">
      <c r="A136" s="213" t="s">
        <v>104</v>
      </c>
      <c r="B136" s="214" t="str">
        <f>A68</f>
        <v>MÓDULO 3 – PROVISÃO PARA RESCISÃO</v>
      </c>
      <c r="C136" s="208"/>
      <c r="D136" s="208"/>
      <c r="E136" s="208"/>
      <c r="F136" s="208"/>
      <c r="G136" s="208"/>
      <c r="H136" s="210"/>
      <c r="I136" s="365">
        <f>I75</f>
        <v>286.52</v>
      </c>
      <c r="J136" s="293"/>
      <c r="K136" s="247"/>
      <c r="L136" s="247"/>
    </row>
    <row r="137" ht="15.75" customHeight="1" spans="1:12">
      <c r="A137" s="213" t="s">
        <v>108</v>
      </c>
      <c r="B137" s="214" t="str">
        <f>A80</f>
        <v>MÓDULO 4 – CUSTO DE REPOSIÇÃO DO PROFISSIONAL AUSENTE</v>
      </c>
      <c r="C137" s="208"/>
      <c r="D137" s="208"/>
      <c r="E137" s="208"/>
      <c r="F137" s="208"/>
      <c r="G137" s="208"/>
      <c r="H137" s="210"/>
      <c r="I137" s="365">
        <f>I98</f>
        <v>84.21</v>
      </c>
      <c r="J137" s="366"/>
      <c r="K137" s="247"/>
      <c r="L137" s="247"/>
    </row>
    <row r="138" ht="15.75" customHeight="1" spans="1:12">
      <c r="A138" s="213" t="s">
        <v>148</v>
      </c>
      <c r="B138" s="214" t="str">
        <f>A100</f>
        <v>MÓDULO 5 – INSUMOS DIVERSOS</v>
      </c>
      <c r="C138" s="208"/>
      <c r="D138" s="208"/>
      <c r="E138" s="208"/>
      <c r="F138" s="208"/>
      <c r="G138" s="208"/>
      <c r="H138" s="210"/>
      <c r="I138" s="365">
        <f>I106</f>
        <v>701.59</v>
      </c>
      <c r="J138" s="293"/>
      <c r="K138" s="247"/>
      <c r="L138" s="247"/>
    </row>
    <row r="139" ht="15.75" customHeight="1" spans="1:12">
      <c r="A139" s="212" t="s">
        <v>271</v>
      </c>
      <c r="B139" s="208"/>
      <c r="C139" s="208"/>
      <c r="D139" s="208"/>
      <c r="E139" s="208"/>
      <c r="F139" s="208"/>
      <c r="G139" s="208"/>
      <c r="H139" s="210"/>
      <c r="I139" s="288">
        <f>SUM(I134:I138)</f>
        <v>5171.41</v>
      </c>
      <c r="J139" s="293"/>
      <c r="K139" s="246"/>
      <c r="L139" s="246"/>
    </row>
    <row r="140" ht="15.75" customHeight="1" spans="1:12">
      <c r="A140" s="213" t="s">
        <v>150</v>
      </c>
      <c r="B140" s="214" t="str">
        <f>A113</f>
        <v>MÓDULO 6 – CUSTOS INDIRETOS, TRIBUTOS E LUCRO</v>
      </c>
      <c r="C140" s="208"/>
      <c r="D140" s="208"/>
      <c r="E140" s="208"/>
      <c r="F140" s="208"/>
      <c r="G140" s="208"/>
      <c r="H140" s="210"/>
      <c r="I140" s="365">
        <f>I121</f>
        <v>668.16</v>
      </c>
      <c r="J140" s="367">
        <f>SUM(J30:J139)</f>
        <v>3759.052304</v>
      </c>
      <c r="K140" s="246"/>
      <c r="L140" s="246"/>
    </row>
    <row r="141" ht="15.75" customHeight="1" spans="1:12">
      <c r="A141" s="212" t="s">
        <v>272</v>
      </c>
      <c r="B141" s="208"/>
      <c r="C141" s="208"/>
      <c r="D141" s="208"/>
      <c r="E141" s="208"/>
      <c r="F141" s="208"/>
      <c r="G141" s="208"/>
      <c r="H141" s="210"/>
      <c r="I141" s="288">
        <f>SUM(I139:I140)</f>
        <v>5839.57</v>
      </c>
      <c r="J141" s="246"/>
      <c r="K141" s="246"/>
      <c r="L141" s="246"/>
    </row>
    <row r="142" ht="15.75" customHeight="1" spans="9:9">
      <c r="I142" s="368"/>
    </row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51">
    <mergeCell ref="A1:I1"/>
    <mergeCell ref="A3:I3"/>
    <mergeCell ref="A4:I4"/>
    <mergeCell ref="A5:G5"/>
    <mergeCell ref="H5:I5"/>
    <mergeCell ref="A6:I6"/>
    <mergeCell ref="A7:I7"/>
    <mergeCell ref="B8:H8"/>
    <mergeCell ref="B9:H9"/>
    <mergeCell ref="B10:H10"/>
    <mergeCell ref="B11:H11"/>
    <mergeCell ref="A12:I12"/>
    <mergeCell ref="A13:I13"/>
    <mergeCell ref="A14:B14"/>
    <mergeCell ref="C14:D14"/>
    <mergeCell ref="E14:I14"/>
    <mergeCell ref="A15:B15"/>
    <mergeCell ref="C15:D15"/>
    <mergeCell ref="E15:I15"/>
    <mergeCell ref="A16:I16"/>
    <mergeCell ref="B17:H17"/>
    <mergeCell ref="B18:H18"/>
    <mergeCell ref="B19:H19"/>
    <mergeCell ref="B20:H20"/>
    <mergeCell ref="B21:H21"/>
    <mergeCell ref="A22:I22"/>
    <mergeCell ref="A23:I23"/>
    <mergeCell ref="B24:G24"/>
    <mergeCell ref="B25:G25"/>
    <mergeCell ref="B26:G26"/>
    <mergeCell ref="B27:G27"/>
    <mergeCell ref="B28:G28"/>
    <mergeCell ref="B29:G29"/>
    <mergeCell ref="B30:G30"/>
    <mergeCell ref="A31:H31"/>
    <mergeCell ref="A32:I32"/>
    <mergeCell ref="A33:I33"/>
    <mergeCell ref="A34:G34"/>
    <mergeCell ref="B35:G35"/>
    <mergeCell ref="B36:G36"/>
    <mergeCell ref="A37:G37"/>
    <mergeCell ref="G38:H38"/>
    <mergeCell ref="G39:H39"/>
    <mergeCell ref="G40:H40"/>
    <mergeCell ref="A41:G41"/>
    <mergeCell ref="B42:G42"/>
    <mergeCell ref="B43:G43"/>
    <mergeCell ref="B44:G44"/>
    <mergeCell ref="B45:G45"/>
    <mergeCell ref="B46:G46"/>
    <mergeCell ref="B47:G47"/>
    <mergeCell ref="B48:G48"/>
    <mergeCell ref="B49:G49"/>
    <mergeCell ref="K49:L49"/>
    <mergeCell ref="A50:G50"/>
    <mergeCell ref="K50:L50"/>
    <mergeCell ref="A51:I51"/>
    <mergeCell ref="A52:G52"/>
    <mergeCell ref="B53:G53"/>
    <mergeCell ref="B54:G54"/>
    <mergeCell ref="B55:G55"/>
    <mergeCell ref="B56:G56"/>
    <mergeCell ref="A57:H57"/>
    <mergeCell ref="A58:I58"/>
    <mergeCell ref="A59:I59"/>
    <mergeCell ref="A60:H60"/>
    <mergeCell ref="B61:H61"/>
    <mergeCell ref="B62:H62"/>
    <mergeCell ref="B63:H63"/>
    <mergeCell ref="A64:H64"/>
    <mergeCell ref="G65:H65"/>
    <mergeCell ref="G66:H66"/>
    <mergeCell ref="G67:H67"/>
    <mergeCell ref="A68:I68"/>
    <mergeCell ref="B69:G69"/>
    <mergeCell ref="B70:G70"/>
    <mergeCell ref="B71:G71"/>
    <mergeCell ref="B72:G72"/>
    <mergeCell ref="B73:G73"/>
    <mergeCell ref="B74:G74"/>
    <mergeCell ref="A75:G75"/>
    <mergeCell ref="G76:H76"/>
    <mergeCell ref="G77:H77"/>
    <mergeCell ref="G78:H78"/>
    <mergeCell ref="G79:H79"/>
    <mergeCell ref="A80:I80"/>
    <mergeCell ref="A81:G81"/>
    <mergeCell ref="B82:G82"/>
    <mergeCell ref="B83:G83"/>
    <mergeCell ref="B84:G84"/>
    <mergeCell ref="B85:G85"/>
    <mergeCell ref="B86:G86"/>
    <mergeCell ref="B87:G87"/>
    <mergeCell ref="A88:G88"/>
    <mergeCell ref="A89:I89"/>
    <mergeCell ref="A90:G90"/>
    <mergeCell ref="B91:G91"/>
    <mergeCell ref="A92:G92"/>
    <mergeCell ref="A93:I93"/>
    <mergeCell ref="A94:I94"/>
    <mergeCell ref="A95:H95"/>
    <mergeCell ref="B96:H96"/>
    <mergeCell ref="B97:H97"/>
    <mergeCell ref="A98:H98"/>
    <mergeCell ref="A99:I99"/>
    <mergeCell ref="A100:I100"/>
    <mergeCell ref="B101:G101"/>
    <mergeCell ref="B102:G102"/>
    <mergeCell ref="B103:G103"/>
    <mergeCell ref="B104:G104"/>
    <mergeCell ref="B105:G105"/>
    <mergeCell ref="A106:G106"/>
    <mergeCell ref="G107:H107"/>
    <mergeCell ref="G108:H108"/>
    <mergeCell ref="G109:H109"/>
    <mergeCell ref="G110:H110"/>
    <mergeCell ref="G111:H111"/>
    <mergeCell ref="G112:H112"/>
    <mergeCell ref="A113:I113"/>
    <mergeCell ref="B114:G114"/>
    <mergeCell ref="B115:G115"/>
    <mergeCell ref="B116:G116"/>
    <mergeCell ref="B117:G117"/>
    <mergeCell ref="B118:G118"/>
    <mergeCell ref="B119:G119"/>
    <mergeCell ref="B120:G120"/>
    <mergeCell ref="A121:G121"/>
    <mergeCell ref="B122:I122"/>
    <mergeCell ref="B123:G123"/>
    <mergeCell ref="B124:G124"/>
    <mergeCell ref="B126:G126"/>
    <mergeCell ref="B128:G128"/>
    <mergeCell ref="B130:G130"/>
    <mergeCell ref="A132:I132"/>
    <mergeCell ref="A133:H133"/>
    <mergeCell ref="B134:H134"/>
    <mergeCell ref="B135:H135"/>
    <mergeCell ref="B136:H136"/>
    <mergeCell ref="B137:H137"/>
    <mergeCell ref="B138:H138"/>
    <mergeCell ref="A139:H139"/>
    <mergeCell ref="B140:H140"/>
    <mergeCell ref="A141:H141"/>
    <mergeCell ref="J3:J30"/>
    <mergeCell ref="K52:K54"/>
    <mergeCell ref="L52:L54"/>
    <mergeCell ref="A107:F112"/>
    <mergeCell ref="A76:F79"/>
    <mergeCell ref="A65:F67"/>
    <mergeCell ref="A38:F40"/>
    <mergeCell ref="K62:L71"/>
  </mergeCells>
  <pageMargins left="0.31496062992126" right="0.31496062992126" top="0.31496062992126" bottom="0.31496062992126" header="0" footer="0"/>
  <pageSetup paperSize="9" scale="61" fitToHeight="0" orientation="portrait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99"/>
  <sheetViews>
    <sheetView zoomScale="70" zoomScaleNormal="70" topLeftCell="A112" workbookViewId="0">
      <selection activeCell="H117" sqref="H117"/>
    </sheetView>
  </sheetViews>
  <sheetFormatPr defaultColWidth="14.4285714285714" defaultRowHeight="15" customHeight="1"/>
  <cols>
    <col min="1" max="1" width="7.42857142857143" style="1" customWidth="1"/>
    <col min="2" max="2" width="39.1428571428571" style="1" customWidth="1"/>
    <col min="3" max="3" width="15" style="1" customWidth="1"/>
    <col min="4" max="4" width="10.4285714285714" style="1" customWidth="1"/>
    <col min="5" max="5" width="13.4285714285714" style="1" customWidth="1"/>
    <col min="6" max="6" width="11.4285714285714" style="1" customWidth="1"/>
    <col min="7" max="7" width="12.4285714285714" style="1" customWidth="1"/>
    <col min="8" max="8" width="11.8571428571429" style="1" customWidth="1"/>
    <col min="9" max="9" width="38.1428571428571" style="1" customWidth="1"/>
    <col min="10" max="10" width="28.152380952381" style="205" customWidth="1"/>
    <col min="11" max="11" width="48.5714285714286" style="205" customWidth="1"/>
    <col min="12" max="12" width="28.152380952381" style="205" customWidth="1"/>
    <col min="13" max="13" width="30.8571428571429" style="1" customWidth="1"/>
    <col min="14" max="14" width="10.5714285714286" style="1" customWidth="1"/>
    <col min="15" max="16384" width="14.4285714285714" style="1"/>
  </cols>
  <sheetData>
    <row r="1" customHeight="1" spans="1:12">
      <c r="A1" s="206" t="s">
        <v>278</v>
      </c>
      <c r="B1" s="206"/>
      <c r="C1" s="206"/>
      <c r="D1" s="206"/>
      <c r="E1" s="206"/>
      <c r="F1" s="206"/>
      <c r="G1" s="206"/>
      <c r="H1" s="206"/>
      <c r="I1" s="206"/>
      <c r="J1" s="246"/>
      <c r="K1" s="247"/>
      <c r="L1" s="247"/>
    </row>
    <row r="2" customHeight="1" spans="10:12">
      <c r="J2" s="246"/>
      <c r="K2" s="247"/>
      <c r="L2" s="247"/>
    </row>
    <row r="3" ht="15.75" spans="1:12">
      <c r="A3" s="207" t="s">
        <v>279</v>
      </c>
      <c r="B3" s="208"/>
      <c r="C3" s="208"/>
      <c r="D3" s="208"/>
      <c r="E3" s="208"/>
      <c r="F3" s="208"/>
      <c r="G3" s="208"/>
      <c r="H3" s="208"/>
      <c r="I3" s="210"/>
      <c r="J3" s="248" t="s">
        <v>93</v>
      </c>
      <c r="K3" s="247"/>
      <c r="L3" s="247"/>
    </row>
    <row r="4" ht="15.75" spans="1:12">
      <c r="A4" s="207"/>
      <c r="B4" s="209"/>
      <c r="C4" s="209"/>
      <c r="D4" s="209"/>
      <c r="E4" s="209"/>
      <c r="F4" s="209"/>
      <c r="G4" s="209"/>
      <c r="H4" s="209"/>
      <c r="I4" s="249"/>
      <c r="J4" s="248"/>
      <c r="K4" s="247"/>
      <c r="L4" s="247"/>
    </row>
    <row r="5" ht="15.75" spans="1:12">
      <c r="A5" s="207" t="s">
        <v>94</v>
      </c>
      <c r="B5" s="208"/>
      <c r="C5" s="208"/>
      <c r="D5" s="208"/>
      <c r="E5" s="208"/>
      <c r="F5" s="208"/>
      <c r="G5" s="210"/>
      <c r="H5" s="211" t="s">
        <v>95</v>
      </c>
      <c r="I5" s="210"/>
      <c r="J5" s="248"/>
      <c r="K5" s="247"/>
      <c r="L5" s="247"/>
    </row>
    <row r="6" ht="15.75" spans="1:12">
      <c r="A6" s="207"/>
      <c r="B6" s="209"/>
      <c r="C6" s="209"/>
      <c r="D6" s="209"/>
      <c r="E6" s="209"/>
      <c r="F6" s="209"/>
      <c r="G6" s="209"/>
      <c r="H6" s="209"/>
      <c r="I6" s="249"/>
      <c r="J6" s="248"/>
      <c r="K6" s="250"/>
      <c r="L6" s="250"/>
    </row>
    <row r="7" ht="16.5" spans="1:12">
      <c r="A7" s="212" t="s">
        <v>96</v>
      </c>
      <c r="B7" s="208"/>
      <c r="C7" s="208"/>
      <c r="D7" s="208"/>
      <c r="E7" s="208"/>
      <c r="F7" s="208"/>
      <c r="G7" s="208"/>
      <c r="H7" s="208"/>
      <c r="I7" s="210"/>
      <c r="J7" s="248"/>
      <c r="K7" s="247"/>
      <c r="L7" s="247"/>
    </row>
    <row r="8" ht="15.75" spans="1:12">
      <c r="A8" s="213" t="s">
        <v>97</v>
      </c>
      <c r="B8" s="214" t="s">
        <v>98</v>
      </c>
      <c r="C8" s="208"/>
      <c r="D8" s="208"/>
      <c r="E8" s="208"/>
      <c r="F8" s="208"/>
      <c r="G8" s="208"/>
      <c r="H8" s="210"/>
      <c r="I8" s="251"/>
      <c r="J8" s="248"/>
      <c r="K8" s="252" t="s">
        <v>99</v>
      </c>
      <c r="L8" s="253"/>
    </row>
    <row r="9" ht="16.5" spans="1:12">
      <c r="A9" s="213" t="s">
        <v>100</v>
      </c>
      <c r="B9" s="214" t="s">
        <v>101</v>
      </c>
      <c r="C9" s="208"/>
      <c r="D9" s="208"/>
      <c r="E9" s="208"/>
      <c r="F9" s="208"/>
      <c r="G9" s="208"/>
      <c r="H9" s="210"/>
      <c r="I9" s="391" t="s">
        <v>102</v>
      </c>
      <c r="J9" s="248"/>
      <c r="K9" s="255" t="s">
        <v>103</v>
      </c>
      <c r="L9" s="256"/>
    </row>
    <row r="10" ht="16.5" spans="1:12">
      <c r="A10" s="213" t="s">
        <v>104</v>
      </c>
      <c r="B10" s="214" t="s">
        <v>105</v>
      </c>
      <c r="C10" s="208"/>
      <c r="D10" s="208"/>
      <c r="E10" s="208"/>
      <c r="F10" s="208"/>
      <c r="G10" s="208"/>
      <c r="H10" s="210"/>
      <c r="I10" s="257" t="s">
        <v>280</v>
      </c>
      <c r="J10" s="248"/>
      <c r="K10" s="258" t="s">
        <v>107</v>
      </c>
      <c r="L10" s="259">
        <f>J140</f>
        <v>3549.723132</v>
      </c>
    </row>
    <row r="11" ht="16.5" spans="1:12">
      <c r="A11" s="213" t="s">
        <v>108</v>
      </c>
      <c r="B11" s="214" t="s">
        <v>109</v>
      </c>
      <c r="C11" s="208"/>
      <c r="D11" s="208"/>
      <c r="E11" s="208"/>
      <c r="F11" s="208"/>
      <c r="G11" s="208"/>
      <c r="H11" s="210"/>
      <c r="I11" s="213">
        <v>12</v>
      </c>
      <c r="J11" s="248"/>
      <c r="K11" s="260"/>
      <c r="L11" s="260"/>
    </row>
    <row r="12" ht="15.75" spans="1:12">
      <c r="A12" s="215"/>
      <c r="B12" s="215"/>
      <c r="C12" s="215"/>
      <c r="D12" s="215"/>
      <c r="E12" s="215"/>
      <c r="F12" s="215"/>
      <c r="G12" s="215"/>
      <c r="H12" s="215"/>
      <c r="I12" s="261"/>
      <c r="J12" s="248"/>
      <c r="K12" s="252" t="s">
        <v>110</v>
      </c>
      <c r="L12" s="253"/>
    </row>
    <row r="13" ht="16.5" spans="1:12">
      <c r="A13" s="212" t="s">
        <v>111</v>
      </c>
      <c r="B13" s="208"/>
      <c r="C13" s="208"/>
      <c r="D13" s="208"/>
      <c r="E13" s="208"/>
      <c r="F13" s="208"/>
      <c r="G13" s="208"/>
      <c r="H13" s="208"/>
      <c r="I13" s="210"/>
      <c r="J13" s="248"/>
      <c r="K13" s="262" t="s">
        <v>112</v>
      </c>
      <c r="L13" s="263"/>
    </row>
    <row r="14" ht="12.75" customHeight="1" spans="1:12">
      <c r="A14" s="216" t="s">
        <v>113</v>
      </c>
      <c r="B14" s="210"/>
      <c r="C14" s="216" t="s">
        <v>114</v>
      </c>
      <c r="D14" s="210"/>
      <c r="E14" s="216" t="s">
        <v>115</v>
      </c>
      <c r="F14" s="208"/>
      <c r="G14" s="208"/>
      <c r="H14" s="208"/>
      <c r="I14" s="210"/>
      <c r="J14" s="248"/>
      <c r="K14" s="264" t="s">
        <v>116</v>
      </c>
      <c r="L14" s="265">
        <v>0.11</v>
      </c>
    </row>
    <row r="15" ht="15.75" spans="1:12">
      <c r="A15" s="217" t="s">
        <v>16</v>
      </c>
      <c r="B15" s="218"/>
      <c r="C15" s="219" t="s">
        <v>12</v>
      </c>
      <c r="D15" s="220"/>
      <c r="E15" s="221">
        <v>1</v>
      </c>
      <c r="F15" s="222"/>
      <c r="G15" s="222"/>
      <c r="H15" s="222"/>
      <c r="I15" s="266"/>
      <c r="J15" s="248"/>
      <c r="K15" s="267" t="s">
        <v>118</v>
      </c>
      <c r="L15" s="268">
        <f>I54</f>
        <v>473.82</v>
      </c>
    </row>
    <row r="16" ht="15.75" spans="1:12">
      <c r="A16" s="212" t="s">
        <v>119</v>
      </c>
      <c r="B16" s="208"/>
      <c r="C16" s="208"/>
      <c r="D16" s="208"/>
      <c r="E16" s="208"/>
      <c r="F16" s="208"/>
      <c r="G16" s="208"/>
      <c r="H16" s="208"/>
      <c r="I16" s="210"/>
      <c r="J16" s="248"/>
      <c r="K16" s="267" t="s">
        <v>120</v>
      </c>
      <c r="L16" s="268">
        <f>I106</f>
        <v>50.89</v>
      </c>
    </row>
    <row r="17" ht="15.75" spans="1:12">
      <c r="A17" s="213">
        <v>1</v>
      </c>
      <c r="B17" s="214" t="s">
        <v>121</v>
      </c>
      <c r="C17" s="208"/>
      <c r="D17" s="208"/>
      <c r="E17" s="208"/>
      <c r="F17" s="208"/>
      <c r="G17" s="208"/>
      <c r="H17" s="210"/>
      <c r="I17" s="213" t="s">
        <v>16</v>
      </c>
      <c r="J17" s="248"/>
      <c r="K17" s="267" t="s">
        <v>123</v>
      </c>
      <c r="L17" s="268">
        <f>I53</f>
        <v>0</v>
      </c>
    </row>
    <row r="18" ht="15.75" spans="1:12">
      <c r="A18" s="213">
        <v>2</v>
      </c>
      <c r="B18" s="214" t="s">
        <v>124</v>
      </c>
      <c r="C18" s="208"/>
      <c r="D18" s="208"/>
      <c r="E18" s="208"/>
      <c r="F18" s="208"/>
      <c r="G18" s="208"/>
      <c r="H18" s="210"/>
      <c r="I18" s="213" t="s">
        <v>281</v>
      </c>
      <c r="J18" s="248"/>
      <c r="K18" s="269" t="s">
        <v>125</v>
      </c>
      <c r="L18" s="270">
        <f>SUM(L15:L17)</f>
        <v>524.71</v>
      </c>
    </row>
    <row r="19" ht="15.75" spans="1:12">
      <c r="A19" s="213">
        <v>3</v>
      </c>
      <c r="B19" s="214" t="s">
        <v>126</v>
      </c>
      <c r="C19" s="208"/>
      <c r="D19" s="208"/>
      <c r="E19" s="208"/>
      <c r="F19" s="208"/>
      <c r="G19" s="208"/>
      <c r="H19" s="210"/>
      <c r="I19" s="213">
        <v>2020.11</v>
      </c>
      <c r="J19" s="248"/>
      <c r="K19" s="267" t="s">
        <v>127</v>
      </c>
      <c r="L19" s="272">
        <f>I141</f>
        <v>4818.01</v>
      </c>
    </row>
    <row r="20" ht="25.5" spans="1:12">
      <c r="A20" s="223">
        <v>4</v>
      </c>
      <c r="B20" s="224" t="s">
        <v>128</v>
      </c>
      <c r="C20" s="208"/>
      <c r="D20" s="208"/>
      <c r="E20" s="208"/>
      <c r="F20" s="208"/>
      <c r="G20" s="208"/>
      <c r="H20" s="210"/>
      <c r="I20" s="273" t="s">
        <v>129</v>
      </c>
      <c r="J20" s="248"/>
      <c r="K20" s="274" t="s">
        <v>130</v>
      </c>
      <c r="L20" s="275">
        <f>L19-L18</f>
        <v>4293.3</v>
      </c>
    </row>
    <row r="21" ht="16.5" spans="1:12">
      <c r="A21" s="213">
        <v>5</v>
      </c>
      <c r="B21" s="214" t="s">
        <v>131</v>
      </c>
      <c r="C21" s="208"/>
      <c r="D21" s="208"/>
      <c r="E21" s="208"/>
      <c r="F21" s="208"/>
      <c r="G21" s="208"/>
      <c r="H21" s="210"/>
      <c r="I21" s="392" t="s">
        <v>132</v>
      </c>
      <c r="J21" s="248"/>
      <c r="K21" s="277" t="s">
        <v>133</v>
      </c>
      <c r="L21" s="278">
        <f>L20*11%</f>
        <v>472.263</v>
      </c>
    </row>
    <row r="22" ht="16.5" spans="1:12">
      <c r="A22" s="225"/>
      <c r="B22" s="208"/>
      <c r="C22" s="208"/>
      <c r="D22" s="208"/>
      <c r="E22" s="208"/>
      <c r="F22" s="208"/>
      <c r="G22" s="208"/>
      <c r="H22" s="208"/>
      <c r="I22" s="210"/>
      <c r="J22" s="248"/>
      <c r="K22" s="264" t="s">
        <v>134</v>
      </c>
      <c r="L22" s="279"/>
    </row>
    <row r="23" ht="15.75" customHeight="1" spans="1:12">
      <c r="A23" s="212" t="s">
        <v>135</v>
      </c>
      <c r="B23" s="208"/>
      <c r="C23" s="208"/>
      <c r="D23" s="208"/>
      <c r="E23" s="208"/>
      <c r="F23" s="208"/>
      <c r="G23" s="208"/>
      <c r="H23" s="208"/>
      <c r="I23" s="210"/>
      <c r="J23" s="248"/>
      <c r="K23" s="280" t="s">
        <v>136</v>
      </c>
      <c r="L23" s="281">
        <v>0.012</v>
      </c>
    </row>
    <row r="24" ht="15.75" customHeight="1" spans="1:12">
      <c r="A24" s="226">
        <v>1</v>
      </c>
      <c r="B24" s="212" t="s">
        <v>137</v>
      </c>
      <c r="C24" s="208"/>
      <c r="D24" s="208"/>
      <c r="E24" s="208"/>
      <c r="F24" s="208"/>
      <c r="G24" s="210"/>
      <c r="H24" s="227" t="s">
        <v>138</v>
      </c>
      <c r="I24" s="227" t="s">
        <v>139</v>
      </c>
      <c r="J24" s="248"/>
      <c r="K24" s="282" t="s">
        <v>140</v>
      </c>
      <c r="L24" s="283">
        <v>0.048</v>
      </c>
    </row>
    <row r="25" ht="15.75" customHeight="1" spans="1:12">
      <c r="A25" s="228" t="s">
        <v>97</v>
      </c>
      <c r="B25" s="214" t="s">
        <v>141</v>
      </c>
      <c r="C25" s="208"/>
      <c r="D25" s="208"/>
      <c r="E25" s="208"/>
      <c r="F25" s="208"/>
      <c r="G25" s="210"/>
      <c r="H25" s="229"/>
      <c r="I25" s="284">
        <f>I19</f>
        <v>2020.11</v>
      </c>
      <c r="J25" s="248"/>
      <c r="K25" s="267" t="s">
        <v>142</v>
      </c>
      <c r="L25" s="272">
        <f>L19</f>
        <v>4818.01</v>
      </c>
    </row>
    <row r="26" ht="15.75" customHeight="1" spans="1:12">
      <c r="A26" s="228" t="s">
        <v>100</v>
      </c>
      <c r="B26" s="214" t="s">
        <v>143</v>
      </c>
      <c r="C26" s="208"/>
      <c r="D26" s="208"/>
      <c r="E26" s="208"/>
      <c r="F26" s="208"/>
      <c r="G26" s="210"/>
      <c r="H26" s="230"/>
      <c r="I26" s="285">
        <v>0</v>
      </c>
      <c r="J26" s="248"/>
      <c r="K26" s="277" t="s">
        <v>144</v>
      </c>
      <c r="L26" s="278">
        <f>L25*L23</f>
        <v>57.81612</v>
      </c>
    </row>
    <row r="27" ht="15.75" customHeight="1" spans="1:12">
      <c r="A27" s="228" t="s">
        <v>104</v>
      </c>
      <c r="B27" s="214" t="s">
        <v>145</v>
      </c>
      <c r="C27" s="208"/>
      <c r="D27" s="208"/>
      <c r="E27" s="208"/>
      <c r="F27" s="208"/>
      <c r="G27" s="210"/>
      <c r="H27" s="230"/>
      <c r="I27" s="286"/>
      <c r="J27" s="248"/>
      <c r="K27" s="264" t="s">
        <v>146</v>
      </c>
      <c r="L27" s="265">
        <v>0.01</v>
      </c>
    </row>
    <row r="28" ht="15.75" customHeight="1" spans="1:12">
      <c r="A28" s="228" t="s">
        <v>108</v>
      </c>
      <c r="B28" s="214" t="s">
        <v>147</v>
      </c>
      <c r="C28" s="208"/>
      <c r="D28" s="208"/>
      <c r="E28" s="208"/>
      <c r="F28" s="208"/>
      <c r="G28" s="210"/>
      <c r="H28" s="230"/>
      <c r="I28" s="287">
        <v>0</v>
      </c>
      <c r="J28" s="248"/>
      <c r="K28" s="274" t="s">
        <v>127</v>
      </c>
      <c r="L28" s="275">
        <f>L19</f>
        <v>4818.01</v>
      </c>
    </row>
    <row r="29" ht="15.75" customHeight="1" spans="1:12">
      <c r="A29" s="228" t="s">
        <v>148</v>
      </c>
      <c r="B29" s="214" t="s">
        <v>149</v>
      </c>
      <c r="C29" s="208"/>
      <c r="D29" s="208"/>
      <c r="E29" s="208"/>
      <c r="F29" s="208"/>
      <c r="G29" s="210"/>
      <c r="H29" s="230"/>
      <c r="I29" s="287">
        <v>0</v>
      </c>
      <c r="J29" s="248"/>
      <c r="K29" s="277" t="s">
        <v>133</v>
      </c>
      <c r="L29" s="278">
        <f>L28*L27</f>
        <v>48.1801</v>
      </c>
    </row>
    <row r="30" ht="15.75" customHeight="1" spans="1:12">
      <c r="A30" s="228" t="s">
        <v>150</v>
      </c>
      <c r="B30" s="214" t="s">
        <v>151</v>
      </c>
      <c r="C30" s="208"/>
      <c r="D30" s="208"/>
      <c r="E30" s="208"/>
      <c r="F30" s="208"/>
      <c r="G30" s="210"/>
      <c r="H30" s="230"/>
      <c r="I30" s="287">
        <v>0</v>
      </c>
      <c r="J30" s="248"/>
      <c r="K30" s="264" t="s">
        <v>152</v>
      </c>
      <c r="L30" s="265">
        <f>H119</f>
        <v>0.0349</v>
      </c>
    </row>
    <row r="31" ht="15.75" customHeight="1" spans="1:12">
      <c r="A31" s="212" t="s">
        <v>153</v>
      </c>
      <c r="B31" s="208"/>
      <c r="C31" s="208"/>
      <c r="D31" s="208"/>
      <c r="E31" s="208"/>
      <c r="F31" s="208"/>
      <c r="G31" s="208"/>
      <c r="H31" s="210"/>
      <c r="I31" s="288">
        <f>SUM(I25:I30)</f>
        <v>2020.11</v>
      </c>
      <c r="J31" s="289">
        <f>SUM(I25:I30)</f>
        <v>2020.11</v>
      </c>
      <c r="K31" s="274" t="s">
        <v>127</v>
      </c>
      <c r="L31" s="275">
        <f>L19</f>
        <v>4818.01</v>
      </c>
    </row>
    <row r="32" ht="15.75" customHeight="1" spans="1:12">
      <c r="A32" s="231"/>
      <c r="B32" s="231"/>
      <c r="C32" s="231"/>
      <c r="D32" s="231"/>
      <c r="E32" s="231"/>
      <c r="F32" s="231"/>
      <c r="G32" s="231"/>
      <c r="H32" s="231"/>
      <c r="I32" s="261"/>
      <c r="J32" s="290"/>
      <c r="K32" s="277" t="s">
        <v>133</v>
      </c>
      <c r="L32" s="278">
        <f>L31*L30</f>
        <v>168.148549</v>
      </c>
    </row>
    <row r="33" ht="15.75" customHeight="1" spans="1:12">
      <c r="A33" s="212" t="s">
        <v>154</v>
      </c>
      <c r="B33" s="208"/>
      <c r="C33" s="208"/>
      <c r="D33" s="208"/>
      <c r="E33" s="208"/>
      <c r="F33" s="208"/>
      <c r="G33" s="208"/>
      <c r="H33" s="208"/>
      <c r="I33" s="210"/>
      <c r="J33" s="290"/>
      <c r="K33" s="264" t="s">
        <v>155</v>
      </c>
      <c r="L33" s="265">
        <f>H118</f>
        <v>0.0076</v>
      </c>
    </row>
    <row r="34" ht="15.75" customHeight="1" spans="1:12">
      <c r="A34" s="212" t="s">
        <v>156</v>
      </c>
      <c r="B34" s="208"/>
      <c r="C34" s="208"/>
      <c r="D34" s="208"/>
      <c r="E34" s="208"/>
      <c r="F34" s="208"/>
      <c r="G34" s="210"/>
      <c r="H34" s="227" t="s">
        <v>138</v>
      </c>
      <c r="I34" s="227" t="s">
        <v>139</v>
      </c>
      <c r="J34" s="291"/>
      <c r="K34" s="274" t="s">
        <v>127</v>
      </c>
      <c r="L34" s="275">
        <f>L19</f>
        <v>4818.01</v>
      </c>
    </row>
    <row r="35" ht="15.75" customHeight="1" spans="1:12">
      <c r="A35" s="228" t="s">
        <v>97</v>
      </c>
      <c r="B35" s="214" t="s">
        <v>157</v>
      </c>
      <c r="C35" s="208"/>
      <c r="D35" s="208"/>
      <c r="E35" s="208"/>
      <c r="F35" s="208"/>
      <c r="G35" s="210"/>
      <c r="H35" s="230">
        <f>ROUND(1/12,4)</f>
        <v>0.0833</v>
      </c>
      <c r="I35" s="292">
        <f>ROUND(I31*H35,2)</f>
        <v>168.28</v>
      </c>
      <c r="J35" s="289">
        <f>I35+(I35*$H$50)</f>
        <v>230.745536</v>
      </c>
      <c r="K35" s="277" t="s">
        <v>133</v>
      </c>
      <c r="L35" s="278">
        <f>L34*L33</f>
        <v>36.616876</v>
      </c>
    </row>
    <row r="36" ht="15.75" customHeight="1" spans="1:12">
      <c r="A36" s="228" t="s">
        <v>100</v>
      </c>
      <c r="B36" s="214" t="s">
        <v>158</v>
      </c>
      <c r="C36" s="208"/>
      <c r="D36" s="208"/>
      <c r="E36" s="208"/>
      <c r="F36" s="208"/>
      <c r="G36" s="210"/>
      <c r="H36" s="230">
        <v>0.121</v>
      </c>
      <c r="I36" s="292">
        <f>ROUND(I31*H36,2)</f>
        <v>244.43</v>
      </c>
      <c r="J36" s="289">
        <f>I36+(I36*$H$50)</f>
        <v>335.162416</v>
      </c>
      <c r="K36" s="264" t="s">
        <v>159</v>
      </c>
      <c r="L36" s="265">
        <f>H120</f>
        <v>0.05</v>
      </c>
    </row>
    <row r="37" ht="15.75" customHeight="1" spans="1:12">
      <c r="A37" s="212" t="s">
        <v>160</v>
      </c>
      <c r="B37" s="208"/>
      <c r="C37" s="208"/>
      <c r="D37" s="208"/>
      <c r="E37" s="208"/>
      <c r="F37" s="208"/>
      <c r="G37" s="210"/>
      <c r="H37" s="232">
        <f>SUM(H35:H36)</f>
        <v>0.2043</v>
      </c>
      <c r="I37" s="288">
        <f>SUM(I35:I36)</f>
        <v>412.71</v>
      </c>
      <c r="J37" s="293"/>
      <c r="K37" s="274" t="s">
        <v>127</v>
      </c>
      <c r="L37" s="275">
        <f>L19</f>
        <v>4818.01</v>
      </c>
    </row>
    <row r="38" ht="15.75" customHeight="1" spans="1:12">
      <c r="A38" s="233" t="s">
        <v>161</v>
      </c>
      <c r="B38" s="234"/>
      <c r="C38" s="234"/>
      <c r="D38" s="234"/>
      <c r="E38" s="234"/>
      <c r="F38" s="234"/>
      <c r="G38" s="235" t="s">
        <v>162</v>
      </c>
      <c r="H38" s="208"/>
      <c r="I38" s="294">
        <f>I31</f>
        <v>2020.11</v>
      </c>
      <c r="J38" s="295"/>
      <c r="K38" s="277" t="s">
        <v>133</v>
      </c>
      <c r="L38" s="278">
        <f>L37*L36</f>
        <v>240.9005</v>
      </c>
    </row>
    <row r="39" ht="15.75" customHeight="1" spans="1:12">
      <c r="A39" s="236"/>
      <c r="B39" s="233"/>
      <c r="C39" s="233"/>
      <c r="D39" s="233"/>
      <c r="E39" s="233"/>
      <c r="F39" s="237"/>
      <c r="G39" s="235" t="s">
        <v>163</v>
      </c>
      <c r="H39" s="208"/>
      <c r="I39" s="294">
        <f>I37</f>
        <v>412.71</v>
      </c>
      <c r="J39" s="296"/>
      <c r="K39" s="297" t="s">
        <v>164</v>
      </c>
      <c r="L39" s="298">
        <f>L21+L26+L29+L32+L35+L38</f>
        <v>1023.925145</v>
      </c>
    </row>
    <row r="40" ht="15.75" customHeight="1" spans="1:12">
      <c r="A40" s="238"/>
      <c r="B40" s="239"/>
      <c r="C40" s="239"/>
      <c r="D40" s="239"/>
      <c r="E40" s="239"/>
      <c r="F40" s="239"/>
      <c r="G40" s="235" t="s">
        <v>75</v>
      </c>
      <c r="H40" s="208"/>
      <c r="I40" s="294">
        <f>SUM(I38:I39)</f>
        <v>2432.82</v>
      </c>
      <c r="J40" s="295"/>
      <c r="K40" s="299"/>
      <c r="L40" s="299"/>
    </row>
    <row r="41" ht="15.75" customHeight="1" spans="1:12">
      <c r="A41" s="212" t="s">
        <v>165</v>
      </c>
      <c r="B41" s="208"/>
      <c r="C41" s="208"/>
      <c r="D41" s="208"/>
      <c r="E41" s="208"/>
      <c r="F41" s="208"/>
      <c r="G41" s="210"/>
      <c r="H41" s="227" t="s">
        <v>138</v>
      </c>
      <c r="I41" s="227" t="s">
        <v>139</v>
      </c>
      <c r="J41" s="295"/>
      <c r="K41" s="300" t="s">
        <v>166</v>
      </c>
      <c r="L41" s="301"/>
    </row>
    <row r="42" ht="15.75" customHeight="1" spans="1:12">
      <c r="A42" s="228" t="s">
        <v>97</v>
      </c>
      <c r="B42" s="214" t="s">
        <v>167</v>
      </c>
      <c r="C42" s="208"/>
      <c r="D42" s="208"/>
      <c r="E42" s="208"/>
      <c r="F42" s="208"/>
      <c r="G42" s="210"/>
      <c r="H42" s="230">
        <v>0.2</v>
      </c>
      <c r="I42" s="292">
        <f t="shared" ref="I42:I49" si="0">ROUND($I$40*H42,2)</f>
        <v>486.56</v>
      </c>
      <c r="J42" s="302" t="s">
        <v>168</v>
      </c>
      <c r="K42" s="303" t="s">
        <v>169</v>
      </c>
      <c r="L42" s="304"/>
    </row>
    <row r="43" ht="15.75" customHeight="1" spans="1:12">
      <c r="A43" s="228" t="s">
        <v>100</v>
      </c>
      <c r="B43" s="214" t="s">
        <v>170</v>
      </c>
      <c r="C43" s="208"/>
      <c r="D43" s="208"/>
      <c r="E43" s="208"/>
      <c r="F43" s="208"/>
      <c r="G43" s="210"/>
      <c r="H43" s="230">
        <v>0.025</v>
      </c>
      <c r="I43" s="292">
        <f t="shared" si="0"/>
        <v>60.82</v>
      </c>
      <c r="J43" s="289">
        <f t="shared" ref="J43:J49" si="1">$I$31*H43</f>
        <v>50.50275</v>
      </c>
      <c r="K43" s="305" t="s">
        <v>169</v>
      </c>
      <c r="L43" s="306">
        <f>L10+L39</f>
        <v>4573.648277</v>
      </c>
    </row>
    <row r="44" ht="15.75" customHeight="1" spans="1:12">
      <c r="A44" s="228" t="s">
        <v>104</v>
      </c>
      <c r="B44" s="214" t="s">
        <v>171</v>
      </c>
      <c r="C44" s="208"/>
      <c r="D44" s="208"/>
      <c r="E44" s="208"/>
      <c r="F44" s="208"/>
      <c r="G44" s="210"/>
      <c r="H44" s="240">
        <v>0.0332</v>
      </c>
      <c r="I44" s="292">
        <f t="shared" si="0"/>
        <v>80.77</v>
      </c>
      <c r="J44" s="302" t="s">
        <v>168</v>
      </c>
      <c r="K44" s="260"/>
      <c r="L44" s="307"/>
    </row>
    <row r="45" ht="15.75" customHeight="1" spans="1:12">
      <c r="A45" s="228" t="s">
        <v>108</v>
      </c>
      <c r="B45" s="214" t="s">
        <v>172</v>
      </c>
      <c r="C45" s="208"/>
      <c r="D45" s="208"/>
      <c r="E45" s="208"/>
      <c r="F45" s="208"/>
      <c r="G45" s="210"/>
      <c r="H45" s="230">
        <v>0.015</v>
      </c>
      <c r="I45" s="292">
        <f t="shared" si="0"/>
        <v>36.49</v>
      </c>
      <c r="J45" s="289">
        <f t="shared" si="1"/>
        <v>30.30165</v>
      </c>
      <c r="K45" s="260"/>
      <c r="L45" s="307"/>
    </row>
    <row r="46" ht="15.75" customHeight="1" spans="1:12">
      <c r="A46" s="228" t="s">
        <v>148</v>
      </c>
      <c r="B46" s="214" t="s">
        <v>173</v>
      </c>
      <c r="C46" s="208"/>
      <c r="D46" s="208"/>
      <c r="E46" s="208"/>
      <c r="F46" s="208"/>
      <c r="G46" s="210"/>
      <c r="H46" s="230">
        <v>0.01</v>
      </c>
      <c r="I46" s="292">
        <f t="shared" si="0"/>
        <v>24.33</v>
      </c>
      <c r="J46" s="289">
        <f t="shared" si="1"/>
        <v>20.2011</v>
      </c>
      <c r="K46" s="260"/>
      <c r="L46" s="307"/>
    </row>
    <row r="47" ht="15.75" customHeight="1" spans="1:12">
      <c r="A47" s="228" t="s">
        <v>150</v>
      </c>
      <c r="B47" s="214" t="s">
        <v>174</v>
      </c>
      <c r="C47" s="208"/>
      <c r="D47" s="208"/>
      <c r="E47" s="208"/>
      <c r="F47" s="208"/>
      <c r="G47" s="210"/>
      <c r="H47" s="230">
        <v>0.006</v>
      </c>
      <c r="I47" s="292">
        <f t="shared" si="0"/>
        <v>14.6</v>
      </c>
      <c r="J47" s="289">
        <f t="shared" si="1"/>
        <v>12.12066</v>
      </c>
      <c r="K47" s="260"/>
      <c r="L47" s="307"/>
    </row>
    <row r="48" ht="15.75" customHeight="1" spans="1:12">
      <c r="A48" s="228" t="s">
        <v>175</v>
      </c>
      <c r="B48" s="214" t="s">
        <v>176</v>
      </c>
      <c r="C48" s="208"/>
      <c r="D48" s="208"/>
      <c r="E48" s="208"/>
      <c r="F48" s="208"/>
      <c r="G48" s="210"/>
      <c r="H48" s="230">
        <v>0.002</v>
      </c>
      <c r="I48" s="292">
        <f t="shared" si="0"/>
        <v>4.87</v>
      </c>
      <c r="J48" s="289">
        <f t="shared" si="1"/>
        <v>4.04022</v>
      </c>
      <c r="K48" s="260"/>
      <c r="L48" s="307"/>
    </row>
    <row r="49" ht="15.75" customHeight="1" spans="1:12">
      <c r="A49" s="228" t="s">
        <v>177</v>
      </c>
      <c r="B49" s="214" t="s">
        <v>178</v>
      </c>
      <c r="C49" s="208"/>
      <c r="D49" s="208"/>
      <c r="E49" s="208"/>
      <c r="F49" s="208"/>
      <c r="G49" s="210"/>
      <c r="H49" s="230">
        <v>0.08</v>
      </c>
      <c r="I49" s="292">
        <f t="shared" si="0"/>
        <v>194.63</v>
      </c>
      <c r="J49" s="289">
        <f t="shared" si="1"/>
        <v>161.6088</v>
      </c>
      <c r="K49" s="308" t="s">
        <v>179</v>
      </c>
      <c r="L49" s="308"/>
    </row>
    <row r="50" ht="15.75" customHeight="1" spans="1:12">
      <c r="A50" s="212" t="s">
        <v>180</v>
      </c>
      <c r="B50" s="208"/>
      <c r="C50" s="208"/>
      <c r="D50" s="208"/>
      <c r="E50" s="208"/>
      <c r="F50" s="208"/>
      <c r="G50" s="210"/>
      <c r="H50" s="232">
        <f>SUM(H42:H49)</f>
        <v>0.3712</v>
      </c>
      <c r="I50" s="288">
        <f>SUM(I42:I49)</f>
        <v>903.07</v>
      </c>
      <c r="J50" s="296"/>
      <c r="K50" s="309" t="s">
        <v>181</v>
      </c>
      <c r="L50" s="309"/>
    </row>
    <row r="51" ht="15.75" customHeight="1" spans="1:12">
      <c r="A51" s="241"/>
      <c r="B51" s="208"/>
      <c r="C51" s="208"/>
      <c r="D51" s="208"/>
      <c r="E51" s="208"/>
      <c r="F51" s="208"/>
      <c r="G51" s="208"/>
      <c r="H51" s="208"/>
      <c r="I51" s="210"/>
      <c r="J51" s="296"/>
      <c r="K51" s="310" t="s">
        <v>182</v>
      </c>
      <c r="L51" s="311">
        <v>1</v>
      </c>
    </row>
    <row r="52" ht="15.75" customHeight="1" spans="1:12">
      <c r="A52" s="212" t="s">
        <v>183</v>
      </c>
      <c r="B52" s="208"/>
      <c r="C52" s="208"/>
      <c r="D52" s="208"/>
      <c r="E52" s="208"/>
      <c r="F52" s="208"/>
      <c r="G52" s="210"/>
      <c r="H52" s="232"/>
      <c r="I52" s="227" t="s">
        <v>139</v>
      </c>
      <c r="J52" s="296"/>
      <c r="K52" s="312" t="s">
        <v>184</v>
      </c>
      <c r="L52" s="313">
        <f>L43</f>
        <v>4573.648277</v>
      </c>
    </row>
    <row r="53" ht="15.75" customHeight="1" spans="1:12">
      <c r="A53" s="228" t="s">
        <v>97</v>
      </c>
      <c r="B53" s="225" t="s">
        <v>185</v>
      </c>
      <c r="C53" s="208"/>
      <c r="D53" s="208"/>
      <c r="E53" s="208"/>
      <c r="F53" s="208"/>
      <c r="G53" s="210"/>
      <c r="H53" s="242">
        <v>0</v>
      </c>
      <c r="I53" s="287">
        <v>0</v>
      </c>
      <c r="J53" s="289">
        <f t="shared" ref="J53:J56" si="2">I53</f>
        <v>0</v>
      </c>
      <c r="K53" s="312"/>
      <c r="L53" s="313"/>
    </row>
    <row r="54" ht="15.75" customHeight="1" spans="1:12">
      <c r="A54" s="228" t="s">
        <v>100</v>
      </c>
      <c r="B54" s="225" t="s">
        <v>186</v>
      </c>
      <c r="C54" s="208"/>
      <c r="D54" s="208"/>
      <c r="E54" s="208"/>
      <c r="F54" s="208"/>
      <c r="G54" s="210"/>
      <c r="H54" s="213" t="s">
        <v>187</v>
      </c>
      <c r="I54" s="286">
        <v>473.82</v>
      </c>
      <c r="J54" s="289">
        <f t="shared" si="2"/>
        <v>473.82</v>
      </c>
      <c r="K54" s="312"/>
      <c r="L54" s="313"/>
    </row>
    <row r="55" ht="15.75" customHeight="1" spans="1:12">
      <c r="A55" s="243" t="s">
        <v>104</v>
      </c>
      <c r="B55" s="244" t="s">
        <v>188</v>
      </c>
      <c r="C55" s="208"/>
      <c r="D55" s="208"/>
      <c r="E55" s="208"/>
      <c r="F55" s="208"/>
      <c r="G55" s="210"/>
      <c r="H55" s="245" t="s">
        <v>187</v>
      </c>
      <c r="I55" s="286">
        <v>52.15</v>
      </c>
      <c r="J55" s="289">
        <f t="shared" si="2"/>
        <v>52.15</v>
      </c>
      <c r="K55" s="314" t="s">
        <v>189</v>
      </c>
      <c r="L55" s="313">
        <f>I141</f>
        <v>4818.01</v>
      </c>
    </row>
    <row r="56" ht="15.75" customHeight="1" spans="1:12">
      <c r="A56" s="228" t="s">
        <v>108</v>
      </c>
      <c r="B56" s="225" t="s">
        <v>190</v>
      </c>
      <c r="C56" s="208"/>
      <c r="D56" s="208"/>
      <c r="E56" s="208"/>
      <c r="F56" s="208"/>
      <c r="G56" s="210"/>
      <c r="H56" s="213" t="s">
        <v>187</v>
      </c>
      <c r="I56" s="315">
        <v>4.31</v>
      </c>
      <c r="J56" s="289">
        <f t="shared" si="2"/>
        <v>4.31</v>
      </c>
      <c r="K56" s="316" t="s">
        <v>191</v>
      </c>
      <c r="L56" s="317">
        <f>L43</f>
        <v>4573.648277</v>
      </c>
    </row>
    <row r="57" ht="15.75" customHeight="1" spans="1:12">
      <c r="A57" s="212" t="s">
        <v>192</v>
      </c>
      <c r="B57" s="208"/>
      <c r="C57" s="208"/>
      <c r="D57" s="208"/>
      <c r="E57" s="208"/>
      <c r="F57" s="208"/>
      <c r="G57" s="208"/>
      <c r="H57" s="210"/>
      <c r="I57" s="318">
        <f>SUM(I53:I56)</f>
        <v>530.28</v>
      </c>
      <c r="J57" s="293"/>
      <c r="K57" s="319" t="s">
        <v>193</v>
      </c>
      <c r="L57" s="320">
        <f>L55-L56</f>
        <v>244.361723</v>
      </c>
    </row>
    <row r="58" ht="15.75" customHeight="1" spans="1:12">
      <c r="A58" s="241"/>
      <c r="B58" s="208"/>
      <c r="C58" s="208"/>
      <c r="D58" s="208"/>
      <c r="E58" s="208"/>
      <c r="F58" s="208"/>
      <c r="G58" s="208"/>
      <c r="H58" s="208"/>
      <c r="I58" s="210"/>
      <c r="J58" s="293"/>
      <c r="K58" s="321" t="s">
        <v>194</v>
      </c>
      <c r="L58" s="322">
        <f>SUM(I70:I73,I98,I106,I115)</f>
        <v>298.39</v>
      </c>
    </row>
    <row r="59" ht="15.75" customHeight="1" spans="1:13">
      <c r="A59" s="212" t="s">
        <v>195</v>
      </c>
      <c r="B59" s="208"/>
      <c r="C59" s="208"/>
      <c r="D59" s="208"/>
      <c r="E59" s="208"/>
      <c r="F59" s="208"/>
      <c r="G59" s="208"/>
      <c r="H59" s="208"/>
      <c r="I59" s="210"/>
      <c r="J59" s="293"/>
      <c r="K59" s="321" t="s">
        <v>196</v>
      </c>
      <c r="L59" s="323">
        <f>L57-L58</f>
        <v>-54.028277</v>
      </c>
      <c r="M59" s="1" t="s">
        <v>197</v>
      </c>
    </row>
    <row r="60" ht="15.75" customHeight="1" spans="1:13">
      <c r="A60" s="212" t="s">
        <v>198</v>
      </c>
      <c r="B60" s="208"/>
      <c r="C60" s="208"/>
      <c r="D60" s="208"/>
      <c r="E60" s="208"/>
      <c r="F60" s="208"/>
      <c r="G60" s="208"/>
      <c r="H60" s="210"/>
      <c r="I60" s="227" t="s">
        <v>139</v>
      </c>
      <c r="J60" s="293"/>
      <c r="K60" s="324" t="s">
        <v>199</v>
      </c>
      <c r="L60" s="325">
        <f>ROUND(L59*L51,2)</f>
        <v>-54.03</v>
      </c>
      <c r="M60" s="1" t="s">
        <v>200</v>
      </c>
    </row>
    <row r="61" ht="15.75" customHeight="1" spans="1:13">
      <c r="A61" s="228" t="s">
        <v>73</v>
      </c>
      <c r="B61" s="216" t="s">
        <v>201</v>
      </c>
      <c r="C61" s="208"/>
      <c r="D61" s="208"/>
      <c r="E61" s="208"/>
      <c r="F61" s="208"/>
      <c r="G61" s="208"/>
      <c r="H61" s="210"/>
      <c r="I61" s="292">
        <f>I37</f>
        <v>412.71</v>
      </c>
      <c r="J61" s="293"/>
      <c r="K61" s="324" t="s">
        <v>202</v>
      </c>
      <c r="L61" s="325">
        <f>ROUND((L59*12)*L51,2)</f>
        <v>-648.34</v>
      </c>
      <c r="M61" s="1" t="s">
        <v>203</v>
      </c>
    </row>
    <row r="62" ht="15.75" customHeight="1" spans="1:14">
      <c r="A62" s="228" t="s">
        <v>204</v>
      </c>
      <c r="B62" s="216" t="s">
        <v>205</v>
      </c>
      <c r="C62" s="208"/>
      <c r="D62" s="208"/>
      <c r="E62" s="208"/>
      <c r="F62" s="208"/>
      <c r="G62" s="208"/>
      <c r="H62" s="210"/>
      <c r="I62" s="292">
        <f>I50</f>
        <v>903.07</v>
      </c>
      <c r="J62" s="293"/>
      <c r="K62" s="326" t="s">
        <v>206</v>
      </c>
      <c r="L62" s="326"/>
      <c r="N62" s="327"/>
    </row>
    <row r="63" ht="15.75" customHeight="1" spans="1:12">
      <c r="A63" s="228" t="s">
        <v>207</v>
      </c>
      <c r="B63" s="216" t="s">
        <v>208</v>
      </c>
      <c r="C63" s="208"/>
      <c r="D63" s="208"/>
      <c r="E63" s="208"/>
      <c r="F63" s="208"/>
      <c r="G63" s="208"/>
      <c r="H63" s="210"/>
      <c r="I63" s="292">
        <f>I57</f>
        <v>530.28</v>
      </c>
      <c r="J63" s="293"/>
      <c r="K63" s="326"/>
      <c r="L63" s="326"/>
    </row>
    <row r="64" ht="15.75" customHeight="1" spans="1:12">
      <c r="A64" s="212" t="s">
        <v>209</v>
      </c>
      <c r="B64" s="208"/>
      <c r="C64" s="208"/>
      <c r="D64" s="208"/>
      <c r="E64" s="208"/>
      <c r="F64" s="208"/>
      <c r="G64" s="208"/>
      <c r="H64" s="210"/>
      <c r="I64" s="288">
        <f>SUM(I61:I63)</f>
        <v>1846.06</v>
      </c>
      <c r="J64" s="293"/>
      <c r="K64" s="326"/>
      <c r="L64" s="326"/>
    </row>
    <row r="65" ht="15.75" customHeight="1" spans="1:12">
      <c r="A65" s="328" t="s">
        <v>210</v>
      </c>
      <c r="B65" s="234"/>
      <c r="C65" s="234"/>
      <c r="D65" s="234"/>
      <c r="E65" s="234"/>
      <c r="F65" s="234"/>
      <c r="G65" s="235" t="s">
        <v>162</v>
      </c>
      <c r="H65" s="208"/>
      <c r="I65" s="294">
        <f>I31</f>
        <v>2020.11</v>
      </c>
      <c r="J65" s="293"/>
      <c r="K65" s="326"/>
      <c r="L65" s="326"/>
    </row>
    <row r="66" ht="15.75" customHeight="1" spans="1:12">
      <c r="A66" s="236"/>
      <c r="B66" s="328"/>
      <c r="C66" s="328"/>
      <c r="D66" s="328"/>
      <c r="E66" s="328"/>
      <c r="F66" s="237"/>
      <c r="G66" s="235" t="s">
        <v>211</v>
      </c>
      <c r="H66" s="208"/>
      <c r="I66" s="294">
        <f>I64</f>
        <v>1846.06</v>
      </c>
      <c r="J66" s="293"/>
      <c r="K66" s="326"/>
      <c r="L66" s="326"/>
    </row>
    <row r="67" ht="15.75" customHeight="1" spans="1:12">
      <c r="A67" s="238"/>
      <c r="B67" s="239"/>
      <c r="C67" s="239"/>
      <c r="D67" s="239"/>
      <c r="E67" s="239"/>
      <c r="F67" s="239"/>
      <c r="G67" s="235" t="s">
        <v>75</v>
      </c>
      <c r="H67" s="208"/>
      <c r="I67" s="294">
        <f>SUM(I65:I66)</f>
        <v>3866.17</v>
      </c>
      <c r="J67" s="293"/>
      <c r="K67" s="326"/>
      <c r="L67" s="326"/>
    </row>
    <row r="68" ht="15.75" customHeight="1" spans="1:12">
      <c r="A68" s="212" t="s">
        <v>212</v>
      </c>
      <c r="B68" s="208"/>
      <c r="C68" s="208"/>
      <c r="D68" s="208"/>
      <c r="E68" s="208"/>
      <c r="F68" s="208"/>
      <c r="G68" s="208"/>
      <c r="H68" s="208"/>
      <c r="I68" s="210"/>
      <c r="J68" s="293"/>
      <c r="K68" s="326"/>
      <c r="L68" s="326"/>
    </row>
    <row r="69" ht="15.75" customHeight="1" spans="1:12">
      <c r="A69" s="228">
        <v>3</v>
      </c>
      <c r="B69" s="212" t="s">
        <v>213</v>
      </c>
      <c r="C69" s="208"/>
      <c r="D69" s="208"/>
      <c r="E69" s="208"/>
      <c r="F69" s="208"/>
      <c r="G69" s="210"/>
      <c r="H69" s="227" t="s">
        <v>138</v>
      </c>
      <c r="I69" s="227" t="s">
        <v>139</v>
      </c>
      <c r="J69" s="293"/>
      <c r="K69" s="326"/>
      <c r="L69" s="326"/>
    </row>
    <row r="70" ht="15.75" customHeight="1" spans="1:12">
      <c r="A70" s="228" t="s">
        <v>97</v>
      </c>
      <c r="B70" s="214" t="s">
        <v>214</v>
      </c>
      <c r="C70" s="208"/>
      <c r="D70" s="208"/>
      <c r="E70" s="208"/>
      <c r="F70" s="208"/>
      <c r="G70" s="210"/>
      <c r="H70" s="230">
        <f>ROUND(((1/12)*5%),4)</f>
        <v>0.0042</v>
      </c>
      <c r="I70" s="292">
        <f t="shared" ref="I70:I74" si="3">ROUND(H70*$I$67,2)</f>
        <v>16.24</v>
      </c>
      <c r="J70" s="293"/>
      <c r="K70" s="326"/>
      <c r="L70" s="326"/>
    </row>
    <row r="71" ht="15.75" customHeight="1" spans="1:12">
      <c r="A71" s="228" t="s">
        <v>100</v>
      </c>
      <c r="B71" s="214" t="s">
        <v>215</v>
      </c>
      <c r="C71" s="208"/>
      <c r="D71" s="208"/>
      <c r="E71" s="208"/>
      <c r="F71" s="208"/>
      <c r="G71" s="210"/>
      <c r="H71" s="230">
        <f>TRUNC(H70*H49,4)</f>
        <v>0.0003</v>
      </c>
      <c r="I71" s="292">
        <f t="shared" si="3"/>
        <v>1.16</v>
      </c>
      <c r="J71" s="293"/>
      <c r="K71" s="326"/>
      <c r="L71" s="326"/>
    </row>
    <row r="72" ht="15.75" customHeight="1" spans="1:12">
      <c r="A72" s="228" t="s">
        <v>104</v>
      </c>
      <c r="B72" s="214" t="s">
        <v>216</v>
      </c>
      <c r="C72" s="208"/>
      <c r="D72" s="208"/>
      <c r="E72" s="208"/>
      <c r="F72" s="208"/>
      <c r="G72" s="210"/>
      <c r="H72" s="230">
        <f>ROUND(((7/30)/12)*95%,4)</f>
        <v>0.0185</v>
      </c>
      <c r="I72" s="292">
        <f t="shared" si="3"/>
        <v>71.52</v>
      </c>
      <c r="J72" s="293"/>
      <c r="K72" s="260"/>
      <c r="L72" s="260"/>
    </row>
    <row r="73" ht="15.75" customHeight="1" spans="1:12">
      <c r="A73" s="329" t="s">
        <v>108</v>
      </c>
      <c r="B73" s="330" t="s">
        <v>217</v>
      </c>
      <c r="C73" s="208"/>
      <c r="D73" s="208"/>
      <c r="E73" s="208"/>
      <c r="F73" s="208"/>
      <c r="G73" s="210"/>
      <c r="H73" s="230">
        <f>ROUND(H72*H50,4)</f>
        <v>0.0069</v>
      </c>
      <c r="I73" s="292">
        <f t="shared" si="3"/>
        <v>26.68</v>
      </c>
      <c r="J73" s="293"/>
      <c r="K73" s="260"/>
      <c r="L73" s="260"/>
    </row>
    <row r="74" ht="15.75" customHeight="1" spans="1:12">
      <c r="A74" s="228" t="s">
        <v>148</v>
      </c>
      <c r="B74" s="214" t="s">
        <v>218</v>
      </c>
      <c r="C74" s="208"/>
      <c r="D74" s="208"/>
      <c r="E74" s="208"/>
      <c r="F74" s="208"/>
      <c r="G74" s="210"/>
      <c r="H74" s="230">
        <v>0.04</v>
      </c>
      <c r="I74" s="292">
        <f t="shared" si="3"/>
        <v>154.65</v>
      </c>
      <c r="J74" s="289">
        <f>I74</f>
        <v>154.65</v>
      </c>
      <c r="K74" s="260"/>
      <c r="L74" s="260"/>
    </row>
    <row r="75" ht="15.75" customHeight="1" spans="1:12">
      <c r="A75" s="212" t="s">
        <v>219</v>
      </c>
      <c r="B75" s="208"/>
      <c r="C75" s="208"/>
      <c r="D75" s="208"/>
      <c r="E75" s="208"/>
      <c r="F75" s="208"/>
      <c r="G75" s="210"/>
      <c r="H75" s="232">
        <f>SUM(H70:H74)</f>
        <v>0.0699</v>
      </c>
      <c r="I75" s="288">
        <f>SUM(I70:I74)</f>
        <v>270.25</v>
      </c>
      <c r="J75" s="293"/>
      <c r="K75" s="350"/>
      <c r="L75" s="260"/>
    </row>
    <row r="76" ht="15.75" customHeight="1" spans="1:12">
      <c r="A76" s="233" t="s">
        <v>220</v>
      </c>
      <c r="B76" s="234"/>
      <c r="C76" s="234"/>
      <c r="D76" s="234"/>
      <c r="E76" s="234"/>
      <c r="F76" s="234"/>
      <c r="G76" s="235" t="s">
        <v>162</v>
      </c>
      <c r="H76" s="208"/>
      <c r="I76" s="294">
        <f>I31</f>
        <v>2020.11</v>
      </c>
      <c r="J76" s="293"/>
      <c r="K76" s="350"/>
      <c r="L76" s="260"/>
    </row>
    <row r="77" ht="15.75" customHeight="1" spans="1:12">
      <c r="A77" s="236"/>
      <c r="B77" s="233"/>
      <c r="C77" s="233"/>
      <c r="D77" s="233"/>
      <c r="E77" s="233"/>
      <c r="F77" s="237"/>
      <c r="G77" s="235" t="s">
        <v>211</v>
      </c>
      <c r="H77" s="208"/>
      <c r="I77" s="294">
        <f>I64</f>
        <v>1846.06</v>
      </c>
      <c r="J77" s="293"/>
      <c r="K77" s="350"/>
      <c r="L77" s="260"/>
    </row>
    <row r="78" ht="15.75" customHeight="1" spans="1:14">
      <c r="A78" s="236"/>
      <c r="B78" s="233"/>
      <c r="C78" s="233"/>
      <c r="D78" s="233"/>
      <c r="E78" s="233"/>
      <c r="F78" s="237"/>
      <c r="G78" s="235" t="s">
        <v>221</v>
      </c>
      <c r="H78" s="208"/>
      <c r="I78" s="294">
        <f>I75</f>
        <v>270.25</v>
      </c>
      <c r="J78" s="293"/>
      <c r="K78" s="350"/>
      <c r="L78" s="260"/>
      <c r="N78" s="351"/>
    </row>
    <row r="79" ht="15.75" customHeight="1" spans="1:12">
      <c r="A79" s="236"/>
      <c r="B79" s="237"/>
      <c r="C79" s="237"/>
      <c r="D79" s="237"/>
      <c r="E79" s="237"/>
      <c r="F79" s="237"/>
      <c r="G79" s="235" t="s">
        <v>75</v>
      </c>
      <c r="H79" s="208"/>
      <c r="I79" s="294">
        <f>SUM(I76:I78)</f>
        <v>4136.42</v>
      </c>
      <c r="J79" s="293"/>
      <c r="K79" s="350"/>
      <c r="L79" s="260"/>
    </row>
    <row r="80" ht="15.75" customHeight="1" spans="1:12">
      <c r="A80" s="212" t="s">
        <v>222</v>
      </c>
      <c r="B80" s="208"/>
      <c r="C80" s="208"/>
      <c r="D80" s="208"/>
      <c r="E80" s="208"/>
      <c r="F80" s="208"/>
      <c r="G80" s="208"/>
      <c r="H80" s="208"/>
      <c r="I80" s="210"/>
      <c r="J80" s="290"/>
      <c r="K80" s="350"/>
      <c r="L80" s="260"/>
    </row>
    <row r="81" ht="15.75" customHeight="1" spans="1:12">
      <c r="A81" s="212" t="s">
        <v>223</v>
      </c>
      <c r="B81" s="208"/>
      <c r="C81" s="208"/>
      <c r="D81" s="208"/>
      <c r="E81" s="208"/>
      <c r="F81" s="208"/>
      <c r="G81" s="210"/>
      <c r="H81" s="227" t="s">
        <v>138</v>
      </c>
      <c r="I81" s="227" t="s">
        <v>139</v>
      </c>
      <c r="J81" s="293"/>
      <c r="K81" s="350"/>
      <c r="L81" s="352"/>
    </row>
    <row r="82" ht="15.75" customHeight="1" spans="1:12">
      <c r="A82" s="228" t="s">
        <v>97</v>
      </c>
      <c r="B82" s="214" t="s">
        <v>224</v>
      </c>
      <c r="C82" s="208"/>
      <c r="D82" s="208"/>
      <c r="E82" s="208"/>
      <c r="F82" s="208"/>
      <c r="G82" s="210"/>
      <c r="H82" s="230">
        <f>ROUND(((1+1/3)/12)/12,4)</f>
        <v>0.0093</v>
      </c>
      <c r="I82" s="292">
        <f t="shared" ref="I82:I87" si="4">ROUND(H82*$I$79,2)</f>
        <v>38.47</v>
      </c>
      <c r="J82" s="293"/>
      <c r="K82" s="350"/>
      <c r="L82" s="260"/>
    </row>
    <row r="83" ht="15.75" customHeight="1" spans="1:12">
      <c r="A83" s="228" t="s">
        <v>100</v>
      </c>
      <c r="B83" s="214" t="s">
        <v>225</v>
      </c>
      <c r="C83" s="208"/>
      <c r="D83" s="208"/>
      <c r="E83" s="208"/>
      <c r="F83" s="208"/>
      <c r="G83" s="210"/>
      <c r="H83" s="230">
        <f>ROUND((2/30)/12,4)</f>
        <v>0.0056</v>
      </c>
      <c r="I83" s="292">
        <f t="shared" si="4"/>
        <v>23.16</v>
      </c>
      <c r="J83" s="293"/>
      <c r="K83" s="260"/>
      <c r="L83" s="260"/>
    </row>
    <row r="84" ht="15.75" customHeight="1" spans="1:12">
      <c r="A84" s="228" t="s">
        <v>104</v>
      </c>
      <c r="B84" s="214" t="s">
        <v>226</v>
      </c>
      <c r="C84" s="208"/>
      <c r="D84" s="208"/>
      <c r="E84" s="208"/>
      <c r="F84" s="208"/>
      <c r="G84" s="210"/>
      <c r="H84" s="230">
        <f>ROUND(((5/30)/12)*2%,4)</f>
        <v>0.0003</v>
      </c>
      <c r="I84" s="292">
        <f t="shared" si="4"/>
        <v>1.24</v>
      </c>
      <c r="J84" s="293"/>
      <c r="K84" s="260"/>
      <c r="L84" s="260"/>
    </row>
    <row r="85" ht="15.75" customHeight="1" spans="1:12">
      <c r="A85" s="228" t="s">
        <v>108</v>
      </c>
      <c r="B85" s="214" t="s">
        <v>227</v>
      </c>
      <c r="C85" s="208"/>
      <c r="D85" s="208"/>
      <c r="E85" s="208"/>
      <c r="F85" s="208"/>
      <c r="G85" s="210"/>
      <c r="H85" s="230">
        <f>ROUND(((15/30)/12)*8%,4)</f>
        <v>0.0033</v>
      </c>
      <c r="I85" s="292">
        <f t="shared" si="4"/>
        <v>13.65</v>
      </c>
      <c r="J85" s="293"/>
      <c r="K85" s="260"/>
      <c r="L85" s="260"/>
    </row>
    <row r="86" ht="15.75" customHeight="1" spans="1:12">
      <c r="A86" s="228" t="s">
        <v>148</v>
      </c>
      <c r="B86" s="214" t="s">
        <v>228</v>
      </c>
      <c r="C86" s="208"/>
      <c r="D86" s="208"/>
      <c r="E86" s="208"/>
      <c r="F86" s="208"/>
      <c r="G86" s="210"/>
      <c r="H86" s="230">
        <f>ROUND(((1+1/3)/12*4/12)*2%,4)</f>
        <v>0.0007</v>
      </c>
      <c r="I86" s="292">
        <f t="shared" si="4"/>
        <v>2.9</v>
      </c>
      <c r="J86" s="293"/>
      <c r="K86" s="260"/>
      <c r="L86" s="260"/>
    </row>
    <row r="87" ht="15.75" customHeight="1" spans="1:12">
      <c r="A87" s="243" t="s">
        <v>150</v>
      </c>
      <c r="B87" s="331" t="s">
        <v>229</v>
      </c>
      <c r="C87" s="208"/>
      <c r="D87" s="208"/>
      <c r="E87" s="208"/>
      <c r="F87" s="208"/>
      <c r="G87" s="210"/>
      <c r="H87" s="332">
        <v>0</v>
      </c>
      <c r="I87" s="292">
        <f t="shared" si="4"/>
        <v>0</v>
      </c>
      <c r="J87" s="293"/>
      <c r="K87" s="260"/>
      <c r="L87" s="260"/>
    </row>
    <row r="88" ht="15.75" customHeight="1" spans="1:12">
      <c r="A88" s="212" t="s">
        <v>230</v>
      </c>
      <c r="B88" s="208"/>
      <c r="C88" s="208"/>
      <c r="D88" s="208"/>
      <c r="E88" s="208"/>
      <c r="F88" s="208"/>
      <c r="G88" s="210"/>
      <c r="H88" s="232">
        <f>SUM(H82:H87)</f>
        <v>0.0192</v>
      </c>
      <c r="I88" s="288">
        <f>SUM(I82:I87)</f>
        <v>79.42</v>
      </c>
      <c r="J88" s="293"/>
      <c r="K88" s="260"/>
      <c r="L88" s="353"/>
    </row>
    <row r="89" ht="15.75" customHeight="1" spans="1:12">
      <c r="A89" s="241"/>
      <c r="B89" s="208"/>
      <c r="C89" s="208"/>
      <c r="D89" s="208"/>
      <c r="E89" s="208"/>
      <c r="F89" s="208"/>
      <c r="G89" s="208"/>
      <c r="H89" s="208"/>
      <c r="I89" s="210"/>
      <c r="J89" s="293"/>
      <c r="K89" s="354"/>
      <c r="L89" s="260"/>
    </row>
    <row r="90" ht="15.75" customHeight="1" spans="1:12">
      <c r="A90" s="333" t="s">
        <v>231</v>
      </c>
      <c r="B90" s="208"/>
      <c r="C90" s="208"/>
      <c r="D90" s="208"/>
      <c r="E90" s="208"/>
      <c r="F90" s="208"/>
      <c r="G90" s="210"/>
      <c r="H90" s="334" t="s">
        <v>138</v>
      </c>
      <c r="I90" s="334" t="s">
        <v>139</v>
      </c>
      <c r="J90" s="293"/>
      <c r="K90" s="260"/>
      <c r="L90" s="260"/>
    </row>
    <row r="91" ht="15.75" customHeight="1" spans="1:12">
      <c r="A91" s="243" t="s">
        <v>97</v>
      </c>
      <c r="B91" s="331" t="s">
        <v>232</v>
      </c>
      <c r="C91" s="208"/>
      <c r="D91" s="208"/>
      <c r="E91" s="208"/>
      <c r="F91" s="208"/>
      <c r="G91" s="210"/>
      <c r="H91" s="332">
        <v>0</v>
      </c>
      <c r="I91" s="355">
        <f>I31*H91</f>
        <v>0</v>
      </c>
      <c r="J91" s="293"/>
      <c r="K91" s="260"/>
      <c r="L91" s="260"/>
    </row>
    <row r="92" ht="15.75" customHeight="1" spans="1:12">
      <c r="A92" s="333" t="s">
        <v>233</v>
      </c>
      <c r="B92" s="208"/>
      <c r="C92" s="208"/>
      <c r="D92" s="208"/>
      <c r="E92" s="208"/>
      <c r="F92" s="208"/>
      <c r="G92" s="210"/>
      <c r="H92" s="335">
        <f>H91</f>
        <v>0</v>
      </c>
      <c r="I92" s="356">
        <f>I91</f>
        <v>0</v>
      </c>
      <c r="J92" s="293"/>
      <c r="K92" s="357"/>
      <c r="L92" s="260"/>
    </row>
    <row r="93" ht="15.75" customHeight="1" spans="1:12">
      <c r="A93" s="241"/>
      <c r="B93" s="208"/>
      <c r="C93" s="208"/>
      <c r="D93" s="208"/>
      <c r="E93" s="208"/>
      <c r="F93" s="208"/>
      <c r="G93" s="208"/>
      <c r="H93" s="208"/>
      <c r="I93" s="210"/>
      <c r="J93" s="293"/>
      <c r="K93" s="260"/>
      <c r="L93" s="260"/>
    </row>
    <row r="94" ht="15.75" customHeight="1" spans="1:12">
      <c r="A94" s="212" t="s">
        <v>234</v>
      </c>
      <c r="B94" s="208"/>
      <c r="C94" s="208"/>
      <c r="D94" s="208"/>
      <c r="E94" s="208"/>
      <c r="F94" s="208"/>
      <c r="G94" s="208"/>
      <c r="H94" s="208"/>
      <c r="I94" s="210"/>
      <c r="J94" s="293"/>
      <c r="K94" s="260"/>
      <c r="L94" s="260"/>
    </row>
    <row r="95" ht="15.75" customHeight="1" spans="1:12">
      <c r="A95" s="212" t="s">
        <v>235</v>
      </c>
      <c r="B95" s="208"/>
      <c r="C95" s="208"/>
      <c r="D95" s="208"/>
      <c r="E95" s="208"/>
      <c r="F95" s="208"/>
      <c r="G95" s="208"/>
      <c r="H95" s="210"/>
      <c r="I95" s="227" t="s">
        <v>139</v>
      </c>
      <c r="J95" s="293"/>
      <c r="K95" s="260"/>
      <c r="L95" s="260"/>
    </row>
    <row r="96" ht="15.75" customHeight="1" spans="1:12">
      <c r="A96" s="228" t="s">
        <v>236</v>
      </c>
      <c r="B96" s="216" t="s">
        <v>237</v>
      </c>
      <c r="C96" s="208"/>
      <c r="D96" s="208"/>
      <c r="E96" s="208"/>
      <c r="F96" s="208"/>
      <c r="G96" s="208"/>
      <c r="H96" s="210"/>
      <c r="I96" s="292">
        <f>I88</f>
        <v>79.42</v>
      </c>
      <c r="J96" s="293"/>
      <c r="K96" s="260"/>
      <c r="L96" s="260"/>
    </row>
    <row r="97" ht="15.75" customHeight="1" spans="1:12">
      <c r="A97" s="243" t="s">
        <v>238</v>
      </c>
      <c r="B97" s="336" t="s">
        <v>239</v>
      </c>
      <c r="C97" s="208"/>
      <c r="D97" s="208"/>
      <c r="E97" s="208"/>
      <c r="F97" s="208"/>
      <c r="G97" s="208"/>
      <c r="H97" s="210"/>
      <c r="I97" s="355">
        <f>I92</f>
        <v>0</v>
      </c>
      <c r="J97" s="293"/>
      <c r="K97" s="260"/>
      <c r="L97" s="260"/>
    </row>
    <row r="98" ht="15.75" customHeight="1" spans="1:12">
      <c r="A98" s="212" t="s">
        <v>240</v>
      </c>
      <c r="B98" s="208"/>
      <c r="C98" s="208"/>
      <c r="D98" s="208"/>
      <c r="E98" s="208"/>
      <c r="F98" s="208"/>
      <c r="G98" s="208"/>
      <c r="H98" s="210"/>
      <c r="I98" s="288">
        <f>SUM(I96:I97)</f>
        <v>79.42</v>
      </c>
      <c r="J98" s="293"/>
      <c r="K98" s="260"/>
      <c r="L98" s="260"/>
    </row>
    <row r="99" ht="15.75" customHeight="1" spans="1:12">
      <c r="A99" s="241"/>
      <c r="B99" s="208"/>
      <c r="C99" s="208"/>
      <c r="D99" s="208"/>
      <c r="E99" s="208"/>
      <c r="F99" s="208"/>
      <c r="G99" s="208"/>
      <c r="H99" s="208"/>
      <c r="I99" s="210"/>
      <c r="J99" s="293"/>
      <c r="K99" s="260"/>
      <c r="L99" s="260"/>
    </row>
    <row r="100" ht="15.75" customHeight="1" spans="1:12">
      <c r="A100" s="212" t="s">
        <v>241</v>
      </c>
      <c r="B100" s="208"/>
      <c r="C100" s="208"/>
      <c r="D100" s="208"/>
      <c r="E100" s="208"/>
      <c r="F100" s="208"/>
      <c r="G100" s="208"/>
      <c r="H100" s="208"/>
      <c r="I100" s="210"/>
      <c r="J100" s="293"/>
      <c r="K100" s="260"/>
      <c r="L100" s="260"/>
    </row>
    <row r="101" ht="15.75" customHeight="1" spans="1:12">
      <c r="A101" s="227">
        <v>5</v>
      </c>
      <c r="B101" s="212" t="s">
        <v>242</v>
      </c>
      <c r="C101" s="208"/>
      <c r="D101" s="208"/>
      <c r="E101" s="208"/>
      <c r="F101" s="208"/>
      <c r="G101" s="210"/>
      <c r="H101" s="227"/>
      <c r="I101" s="227" t="s">
        <v>139</v>
      </c>
      <c r="J101" s="293"/>
      <c r="K101" s="260"/>
      <c r="L101" s="260"/>
    </row>
    <row r="102" ht="15.75" customHeight="1" spans="1:12">
      <c r="A102" s="337" t="s">
        <v>97</v>
      </c>
      <c r="B102" s="225" t="s">
        <v>243</v>
      </c>
      <c r="C102" s="208"/>
      <c r="D102" s="208"/>
      <c r="E102" s="208"/>
      <c r="F102" s="208"/>
      <c r="G102" s="210"/>
      <c r="H102" s="338" t="s">
        <v>187</v>
      </c>
      <c r="I102" s="292">
        <v>0</v>
      </c>
      <c r="J102" s="293"/>
      <c r="K102" s="260"/>
      <c r="L102" s="260"/>
    </row>
    <row r="103" ht="15.75" customHeight="1" spans="1:12">
      <c r="A103" s="337" t="s">
        <v>100</v>
      </c>
      <c r="B103" s="225" t="s">
        <v>244</v>
      </c>
      <c r="C103" s="208"/>
      <c r="D103" s="208"/>
      <c r="E103" s="208"/>
      <c r="F103" s="208"/>
      <c r="G103" s="210"/>
      <c r="H103" s="338" t="s">
        <v>187</v>
      </c>
      <c r="I103" s="292">
        <v>0</v>
      </c>
      <c r="J103" s="293"/>
      <c r="K103" s="260"/>
      <c r="L103" s="260"/>
    </row>
    <row r="104" ht="15.75" customHeight="1" spans="1:12">
      <c r="A104" s="337" t="s">
        <v>104</v>
      </c>
      <c r="B104" s="225" t="s">
        <v>245</v>
      </c>
      <c r="C104" s="208"/>
      <c r="D104" s="208"/>
      <c r="E104" s="208"/>
      <c r="F104" s="208"/>
      <c r="G104" s="210"/>
      <c r="H104" s="338" t="s">
        <v>187</v>
      </c>
      <c r="I104" s="358">
        <v>49.67</v>
      </c>
      <c r="J104" s="293"/>
      <c r="K104" s="260"/>
      <c r="L104" s="260"/>
    </row>
    <row r="105" ht="15.75" customHeight="1" spans="1:12">
      <c r="A105" s="337" t="s">
        <v>108</v>
      </c>
      <c r="B105" s="225" t="s">
        <v>246</v>
      </c>
      <c r="C105" s="208"/>
      <c r="D105" s="208"/>
      <c r="E105" s="208"/>
      <c r="F105" s="208"/>
      <c r="G105" s="210"/>
      <c r="H105" s="339" t="s">
        <v>187</v>
      </c>
      <c r="I105" s="292">
        <f>EQUIPAMENTOS!I223</f>
        <v>1.22</v>
      </c>
      <c r="J105" s="293"/>
      <c r="K105" s="260"/>
      <c r="L105" s="260"/>
    </row>
    <row r="106" ht="15.75" customHeight="1" spans="1:12">
      <c r="A106" s="212" t="s">
        <v>247</v>
      </c>
      <c r="B106" s="208"/>
      <c r="C106" s="208"/>
      <c r="D106" s="208"/>
      <c r="E106" s="208"/>
      <c r="F106" s="208"/>
      <c r="G106" s="210"/>
      <c r="H106" s="232" t="s">
        <v>187</v>
      </c>
      <c r="I106" s="288">
        <f>SUM(I102:I105)</f>
        <v>50.89</v>
      </c>
      <c r="J106" s="293"/>
      <c r="K106" s="260"/>
      <c r="L106" s="260"/>
    </row>
    <row r="107" ht="15.75" customHeight="1" spans="1:12">
      <c r="A107" s="233" t="s">
        <v>248</v>
      </c>
      <c r="B107" s="234"/>
      <c r="C107" s="234"/>
      <c r="D107" s="234"/>
      <c r="E107" s="234"/>
      <c r="F107" s="234"/>
      <c r="G107" s="235" t="s">
        <v>162</v>
      </c>
      <c r="H107" s="208"/>
      <c r="I107" s="294">
        <f>I31</f>
        <v>2020.11</v>
      </c>
      <c r="J107" s="293"/>
      <c r="K107" s="260"/>
      <c r="L107" s="260"/>
    </row>
    <row r="108" ht="15.75" customHeight="1" spans="1:12">
      <c r="A108" s="236"/>
      <c r="B108" s="233"/>
      <c r="C108" s="233"/>
      <c r="D108" s="233"/>
      <c r="E108" s="233"/>
      <c r="F108" s="237"/>
      <c r="G108" s="235" t="s">
        <v>211</v>
      </c>
      <c r="H108" s="208"/>
      <c r="I108" s="294">
        <f>I64</f>
        <v>1846.06</v>
      </c>
      <c r="J108" s="293"/>
      <c r="K108" s="260"/>
      <c r="L108" s="260"/>
    </row>
    <row r="109" ht="15.75" customHeight="1" spans="1:12">
      <c r="A109" s="236"/>
      <c r="B109" s="233"/>
      <c r="C109" s="233"/>
      <c r="D109" s="233"/>
      <c r="E109" s="233"/>
      <c r="F109" s="237"/>
      <c r="G109" s="235" t="s">
        <v>221</v>
      </c>
      <c r="H109" s="208"/>
      <c r="I109" s="294">
        <f>I75</f>
        <v>270.25</v>
      </c>
      <c r="J109" s="293"/>
      <c r="K109" s="260"/>
      <c r="L109" s="260"/>
    </row>
    <row r="110" ht="15.75" customHeight="1" spans="1:12">
      <c r="A110" s="236"/>
      <c r="B110" s="233"/>
      <c r="C110" s="233"/>
      <c r="D110" s="233"/>
      <c r="E110" s="233"/>
      <c r="F110" s="237"/>
      <c r="G110" s="235" t="s">
        <v>249</v>
      </c>
      <c r="H110" s="208"/>
      <c r="I110" s="294">
        <f>I98</f>
        <v>79.42</v>
      </c>
      <c r="J110" s="293"/>
      <c r="K110" s="299"/>
      <c r="L110" s="299"/>
    </row>
    <row r="111" ht="15.75" customHeight="1" spans="1:12">
      <c r="A111" s="236"/>
      <c r="B111" s="233"/>
      <c r="C111" s="233"/>
      <c r="D111" s="233"/>
      <c r="E111" s="233"/>
      <c r="F111" s="237"/>
      <c r="G111" s="235" t="s">
        <v>250</v>
      </c>
      <c r="H111" s="208"/>
      <c r="I111" s="294">
        <f>I106</f>
        <v>50.89</v>
      </c>
      <c r="J111" s="293"/>
      <c r="K111" s="299"/>
      <c r="L111" s="299"/>
    </row>
    <row r="112" ht="15.75" customHeight="1" spans="1:12">
      <c r="A112" s="236"/>
      <c r="B112" s="237"/>
      <c r="C112" s="237"/>
      <c r="D112" s="237"/>
      <c r="E112" s="237"/>
      <c r="F112" s="237"/>
      <c r="G112" s="235" t="s">
        <v>75</v>
      </c>
      <c r="H112" s="208"/>
      <c r="I112" s="294">
        <f>SUM(I107:I111)</f>
        <v>4266.73</v>
      </c>
      <c r="J112" s="293"/>
      <c r="K112" s="260"/>
      <c r="L112" s="260"/>
    </row>
    <row r="113" ht="15.75" customHeight="1" spans="1:12">
      <c r="A113" s="212" t="s">
        <v>251</v>
      </c>
      <c r="B113" s="208"/>
      <c r="C113" s="208"/>
      <c r="D113" s="208"/>
      <c r="E113" s="208"/>
      <c r="F113" s="208"/>
      <c r="G113" s="208"/>
      <c r="H113" s="208"/>
      <c r="I113" s="210"/>
      <c r="J113" s="293"/>
      <c r="K113" s="260"/>
      <c r="L113" s="260"/>
    </row>
    <row r="114" ht="15.75" customHeight="1" spans="1:12">
      <c r="A114" s="227">
        <v>6</v>
      </c>
      <c r="B114" s="212" t="s">
        <v>252</v>
      </c>
      <c r="C114" s="208"/>
      <c r="D114" s="208"/>
      <c r="E114" s="208"/>
      <c r="F114" s="208"/>
      <c r="G114" s="210"/>
      <c r="H114" s="227" t="s">
        <v>138</v>
      </c>
      <c r="I114" s="227" t="s">
        <v>139</v>
      </c>
      <c r="J114" s="293"/>
      <c r="K114" s="260"/>
      <c r="L114" s="260"/>
    </row>
    <row r="115" ht="15.75" customHeight="1" spans="1:12">
      <c r="A115" s="228" t="s">
        <v>97</v>
      </c>
      <c r="B115" s="214" t="s">
        <v>253</v>
      </c>
      <c r="C115" s="208"/>
      <c r="D115" s="208"/>
      <c r="E115" s="208"/>
      <c r="F115" s="208"/>
      <c r="G115" s="210"/>
      <c r="H115" s="340">
        <v>0.0123</v>
      </c>
      <c r="I115" s="292">
        <f>ROUND(H115*I112,2)</f>
        <v>52.48</v>
      </c>
      <c r="J115" s="293"/>
      <c r="K115" s="260"/>
      <c r="L115" s="260"/>
    </row>
    <row r="116" ht="15.75" customHeight="1" spans="1:12">
      <c r="A116" s="228" t="s">
        <v>100</v>
      </c>
      <c r="B116" s="214" t="s">
        <v>254</v>
      </c>
      <c r="C116" s="208"/>
      <c r="D116" s="208"/>
      <c r="E116" s="208"/>
      <c r="F116" s="208"/>
      <c r="G116" s="210"/>
      <c r="H116" s="340">
        <v>0.0123</v>
      </c>
      <c r="I116" s="292">
        <f>ROUND(H116*(I112+I115),2)</f>
        <v>53.13</v>
      </c>
      <c r="J116" s="293"/>
      <c r="K116" s="260"/>
      <c r="L116" s="260"/>
    </row>
    <row r="117" ht="15.75" customHeight="1" spans="1:12">
      <c r="A117" s="228" t="s">
        <v>104</v>
      </c>
      <c r="B117" s="341" t="s">
        <v>255</v>
      </c>
      <c r="C117" s="208"/>
      <c r="D117" s="208"/>
      <c r="E117" s="208"/>
      <c r="F117" s="208"/>
      <c r="G117" s="210"/>
      <c r="H117" s="230"/>
      <c r="I117" s="361"/>
      <c r="J117" s="293"/>
      <c r="K117" s="260"/>
      <c r="L117" s="260"/>
    </row>
    <row r="118" ht="15.75" customHeight="1" spans="1:12">
      <c r="A118" s="228" t="s">
        <v>256</v>
      </c>
      <c r="B118" s="214" t="s">
        <v>257</v>
      </c>
      <c r="C118" s="208"/>
      <c r="D118" s="208"/>
      <c r="E118" s="208"/>
      <c r="F118" s="208"/>
      <c r="G118" s="210"/>
      <c r="H118" s="340">
        <v>0.0076</v>
      </c>
      <c r="I118" s="292">
        <f t="shared" ref="I118:I120" si="5">ROUND($I$128*H118,2)</f>
        <v>36.62</v>
      </c>
      <c r="J118" s="293"/>
      <c r="K118" s="260"/>
      <c r="L118" s="260"/>
    </row>
    <row r="119" ht="15.75" customHeight="1" spans="1:12">
      <c r="A119" s="228" t="s">
        <v>258</v>
      </c>
      <c r="B119" s="214" t="s">
        <v>152</v>
      </c>
      <c r="C119" s="208"/>
      <c r="D119" s="208"/>
      <c r="E119" s="208"/>
      <c r="F119" s="208"/>
      <c r="G119" s="210"/>
      <c r="H119" s="342">
        <v>0.0349</v>
      </c>
      <c r="I119" s="292">
        <f t="shared" si="5"/>
        <v>168.15</v>
      </c>
      <c r="J119" s="293"/>
      <c r="K119" s="260"/>
      <c r="L119" s="260"/>
    </row>
    <row r="120" ht="15.75" customHeight="1" spans="1:12">
      <c r="A120" s="228" t="s">
        <v>259</v>
      </c>
      <c r="B120" s="214" t="s">
        <v>260</v>
      </c>
      <c r="C120" s="208"/>
      <c r="D120" s="208"/>
      <c r="E120" s="208"/>
      <c r="F120" s="208"/>
      <c r="G120" s="210"/>
      <c r="H120" s="343">
        <v>0.05</v>
      </c>
      <c r="I120" s="292">
        <f t="shared" si="5"/>
        <v>240.9</v>
      </c>
      <c r="J120" s="293"/>
      <c r="K120" s="260"/>
      <c r="L120" s="260"/>
    </row>
    <row r="121" ht="15.75" customHeight="1" spans="1:12">
      <c r="A121" s="212" t="s">
        <v>261</v>
      </c>
      <c r="B121" s="208"/>
      <c r="C121" s="208"/>
      <c r="D121" s="208"/>
      <c r="E121" s="208"/>
      <c r="F121" s="208"/>
      <c r="G121" s="210"/>
      <c r="H121" s="344">
        <f>SUM(H115:H120)</f>
        <v>0.1171</v>
      </c>
      <c r="I121" s="288">
        <f>SUM(I115:I120)</f>
        <v>551.28</v>
      </c>
      <c r="J121" s="293"/>
      <c r="K121" s="260"/>
      <c r="L121" s="260"/>
    </row>
    <row r="122" ht="15.75" customHeight="1" spans="1:12">
      <c r="A122" s="215"/>
      <c r="B122" s="345"/>
      <c r="C122" s="345"/>
      <c r="D122" s="345"/>
      <c r="E122" s="345"/>
      <c r="F122" s="345"/>
      <c r="G122" s="345"/>
      <c r="H122" s="345"/>
      <c r="I122" s="261"/>
      <c r="J122" s="293"/>
      <c r="K122" s="260"/>
      <c r="L122" s="260"/>
    </row>
    <row r="123" ht="15.75" customHeight="1" spans="1:12">
      <c r="A123" s="346" t="s">
        <v>262</v>
      </c>
      <c r="B123" s="347" t="s">
        <v>263</v>
      </c>
      <c r="C123" s="347"/>
      <c r="D123" s="347"/>
      <c r="E123" s="347"/>
      <c r="F123" s="347"/>
      <c r="G123" s="347"/>
      <c r="H123" s="348">
        <f>SUM(H118+H119+H120)</f>
        <v>0.0925</v>
      </c>
      <c r="I123" s="362"/>
      <c r="J123" s="293"/>
      <c r="K123" s="260"/>
      <c r="L123" s="260"/>
    </row>
    <row r="124" ht="15.75" customHeight="1" spans="1:12">
      <c r="A124" s="346"/>
      <c r="B124" s="347">
        <v>100</v>
      </c>
      <c r="C124" s="347"/>
      <c r="D124" s="347"/>
      <c r="E124" s="347"/>
      <c r="F124" s="347"/>
      <c r="G124" s="347"/>
      <c r="H124" s="348"/>
      <c r="I124" s="362"/>
      <c r="J124" s="293"/>
      <c r="K124" s="260"/>
      <c r="L124" s="260"/>
    </row>
    <row r="125" ht="15.75" customHeight="1" spans="1:12">
      <c r="A125" s="349"/>
      <c r="B125" s="347"/>
      <c r="C125" s="347"/>
      <c r="D125" s="347"/>
      <c r="E125" s="347"/>
      <c r="F125" s="347"/>
      <c r="G125" s="347"/>
      <c r="H125" s="348"/>
      <c r="I125" s="362"/>
      <c r="J125" s="293"/>
      <c r="K125" s="299"/>
      <c r="L125" s="299"/>
    </row>
    <row r="126" ht="15.75" customHeight="1" spans="1:12">
      <c r="A126" s="346" t="s">
        <v>264</v>
      </c>
      <c r="B126" s="347" t="s">
        <v>265</v>
      </c>
      <c r="C126" s="347"/>
      <c r="D126" s="347"/>
      <c r="E126" s="347"/>
      <c r="F126" s="347"/>
      <c r="G126" s="347"/>
      <c r="H126" s="348"/>
      <c r="I126" s="362">
        <f>I112+I115+I116</f>
        <v>4372.34</v>
      </c>
      <c r="J126" s="293"/>
      <c r="K126" s="260"/>
      <c r="L126" s="260"/>
    </row>
    <row r="127" ht="15.75" customHeight="1" spans="1:12">
      <c r="A127" s="346"/>
      <c r="B127" s="347"/>
      <c r="C127" s="347"/>
      <c r="D127" s="347"/>
      <c r="E127" s="347"/>
      <c r="F127" s="347"/>
      <c r="G127" s="347"/>
      <c r="H127" s="348"/>
      <c r="I127" s="362"/>
      <c r="J127" s="293"/>
      <c r="K127" s="260"/>
      <c r="L127" s="260"/>
    </row>
    <row r="128" ht="15.75" customHeight="1" spans="1:12">
      <c r="A128" s="346" t="s">
        <v>266</v>
      </c>
      <c r="B128" s="347" t="s">
        <v>267</v>
      </c>
      <c r="C128" s="347"/>
      <c r="D128" s="347"/>
      <c r="E128" s="347"/>
      <c r="F128" s="347"/>
      <c r="G128" s="347"/>
      <c r="H128" s="348"/>
      <c r="I128" s="362">
        <f>ROUND(I126/(1-H123),2)</f>
        <v>4818.01</v>
      </c>
      <c r="J128" s="293"/>
      <c r="K128" s="260"/>
      <c r="L128" s="260"/>
    </row>
    <row r="129" ht="15.75" customHeight="1" spans="1:12">
      <c r="A129" s="346"/>
      <c r="B129" s="347"/>
      <c r="C129" s="347"/>
      <c r="D129" s="347"/>
      <c r="E129" s="347"/>
      <c r="F129" s="347"/>
      <c r="G129" s="347"/>
      <c r="H129" s="348"/>
      <c r="I129" s="362"/>
      <c r="J129" s="293"/>
      <c r="K129" s="260"/>
      <c r="L129" s="260"/>
    </row>
    <row r="130" ht="15.75" customHeight="1" spans="1:12">
      <c r="A130" s="346"/>
      <c r="B130" s="347" t="s">
        <v>268</v>
      </c>
      <c r="C130" s="347"/>
      <c r="D130" s="347"/>
      <c r="E130" s="347"/>
      <c r="F130" s="347"/>
      <c r="G130" s="347"/>
      <c r="H130" s="348"/>
      <c r="I130" s="362">
        <f>I128-I126</f>
        <v>445.67</v>
      </c>
      <c r="J130" s="293"/>
      <c r="K130" s="260"/>
      <c r="L130" s="260"/>
    </row>
    <row r="131" ht="15.75" customHeight="1" spans="1:12">
      <c r="A131" s="215"/>
      <c r="B131" s="363"/>
      <c r="C131" s="363"/>
      <c r="D131" s="363"/>
      <c r="E131" s="363"/>
      <c r="F131" s="363"/>
      <c r="G131" s="363"/>
      <c r="H131" s="363"/>
      <c r="I131" s="364"/>
      <c r="J131" s="293"/>
      <c r="K131" s="260"/>
      <c r="L131" s="260"/>
    </row>
    <row r="132" ht="15.75" customHeight="1" spans="1:12">
      <c r="A132" s="212" t="s">
        <v>269</v>
      </c>
      <c r="B132" s="208"/>
      <c r="C132" s="208"/>
      <c r="D132" s="208"/>
      <c r="E132" s="208"/>
      <c r="F132" s="208"/>
      <c r="G132" s="208"/>
      <c r="H132" s="208"/>
      <c r="I132" s="210"/>
      <c r="J132" s="293"/>
      <c r="K132" s="260"/>
      <c r="L132" s="260"/>
    </row>
    <row r="133" ht="15.75" customHeight="1" spans="1:12">
      <c r="A133" s="212" t="s">
        <v>270</v>
      </c>
      <c r="B133" s="208"/>
      <c r="C133" s="208"/>
      <c r="D133" s="208"/>
      <c r="E133" s="208"/>
      <c r="F133" s="208"/>
      <c r="G133" s="208"/>
      <c r="H133" s="210"/>
      <c r="I133" s="227" t="s">
        <v>139</v>
      </c>
      <c r="J133" s="293"/>
      <c r="K133" s="299"/>
      <c r="L133" s="299"/>
    </row>
    <row r="134" ht="15.75" customHeight="1" spans="1:12">
      <c r="A134" s="213" t="s">
        <v>97</v>
      </c>
      <c r="B134" s="214" t="str">
        <f>A23</f>
        <v>MÓDULO 1 - COMPOSIÇÃO DA REMUNERAÇÃO</v>
      </c>
      <c r="C134" s="208"/>
      <c r="D134" s="208"/>
      <c r="E134" s="208"/>
      <c r="F134" s="208"/>
      <c r="G134" s="208"/>
      <c r="H134" s="210"/>
      <c r="I134" s="365">
        <f>I31</f>
        <v>2020.11</v>
      </c>
      <c r="J134" s="293"/>
      <c r="K134" s="299"/>
      <c r="L134" s="299"/>
    </row>
    <row r="135" ht="15.75" customHeight="1" spans="1:12">
      <c r="A135" s="213" t="s">
        <v>100</v>
      </c>
      <c r="B135" s="214" t="str">
        <f>A33</f>
        <v>MÓDULO 2 – ENCARGOS E BENEFÍCIOS ANUAIS, MENSAIS E DIÁRIOS</v>
      </c>
      <c r="C135" s="208"/>
      <c r="D135" s="208"/>
      <c r="E135" s="208"/>
      <c r="F135" s="208"/>
      <c r="G135" s="208"/>
      <c r="H135" s="210"/>
      <c r="I135" s="365">
        <f>I64</f>
        <v>1846.06</v>
      </c>
      <c r="J135" s="293"/>
      <c r="K135" s="299"/>
      <c r="L135" s="299"/>
    </row>
    <row r="136" ht="15.75" customHeight="1" spans="1:12">
      <c r="A136" s="213" t="s">
        <v>104</v>
      </c>
      <c r="B136" s="214" t="str">
        <f>A68</f>
        <v>MÓDULO 3 – PROVISÃO PARA RESCISÃO</v>
      </c>
      <c r="C136" s="208"/>
      <c r="D136" s="208"/>
      <c r="E136" s="208"/>
      <c r="F136" s="208"/>
      <c r="G136" s="208"/>
      <c r="H136" s="210"/>
      <c r="I136" s="365">
        <f>I75</f>
        <v>270.25</v>
      </c>
      <c r="J136" s="293"/>
      <c r="K136" s="247"/>
      <c r="L136" s="247"/>
    </row>
    <row r="137" ht="15.75" customHeight="1" spans="1:12">
      <c r="A137" s="213" t="s">
        <v>108</v>
      </c>
      <c r="B137" s="214" t="str">
        <f>A80</f>
        <v>MÓDULO 4 – CUSTO DE REPOSIÇÃO DO PROFISSIONAL AUSENTE</v>
      </c>
      <c r="C137" s="208"/>
      <c r="D137" s="208"/>
      <c r="E137" s="208"/>
      <c r="F137" s="208"/>
      <c r="G137" s="208"/>
      <c r="H137" s="210"/>
      <c r="I137" s="365">
        <f>I98</f>
        <v>79.42</v>
      </c>
      <c r="J137" s="366"/>
      <c r="K137" s="247"/>
      <c r="L137" s="247"/>
    </row>
    <row r="138" ht="15.75" customHeight="1" spans="1:12">
      <c r="A138" s="213" t="s">
        <v>148</v>
      </c>
      <c r="B138" s="214" t="str">
        <f>A100</f>
        <v>MÓDULO 5 – INSUMOS DIVERSOS</v>
      </c>
      <c r="C138" s="208"/>
      <c r="D138" s="208"/>
      <c r="E138" s="208"/>
      <c r="F138" s="208"/>
      <c r="G138" s="208"/>
      <c r="H138" s="210"/>
      <c r="I138" s="365">
        <f>I106</f>
        <v>50.89</v>
      </c>
      <c r="J138" s="293"/>
      <c r="K138" s="247"/>
      <c r="L138" s="247"/>
    </row>
    <row r="139" ht="15.75" customHeight="1" spans="1:12">
      <c r="A139" s="212" t="s">
        <v>271</v>
      </c>
      <c r="B139" s="208"/>
      <c r="C139" s="208"/>
      <c r="D139" s="208"/>
      <c r="E139" s="208"/>
      <c r="F139" s="208"/>
      <c r="G139" s="208"/>
      <c r="H139" s="210"/>
      <c r="I139" s="288">
        <f>SUM(I134:I138)</f>
        <v>4266.73</v>
      </c>
      <c r="J139" s="293"/>
      <c r="K139" s="246"/>
      <c r="L139" s="246"/>
    </row>
    <row r="140" ht="15.75" customHeight="1" spans="1:12">
      <c r="A140" s="213" t="s">
        <v>150</v>
      </c>
      <c r="B140" s="214" t="str">
        <f>A113</f>
        <v>MÓDULO 6 – CUSTOS INDIRETOS, TRIBUTOS E LUCRO</v>
      </c>
      <c r="C140" s="208"/>
      <c r="D140" s="208"/>
      <c r="E140" s="208"/>
      <c r="F140" s="208"/>
      <c r="G140" s="208"/>
      <c r="H140" s="210"/>
      <c r="I140" s="365">
        <f>I121</f>
        <v>551.28</v>
      </c>
      <c r="J140" s="367">
        <f>SUM(J30:J139)</f>
        <v>3549.723132</v>
      </c>
      <c r="K140" s="246"/>
      <c r="L140" s="246"/>
    </row>
    <row r="141" ht="15.75" customHeight="1" spans="1:12">
      <c r="A141" s="212" t="s">
        <v>272</v>
      </c>
      <c r="B141" s="208"/>
      <c r="C141" s="208"/>
      <c r="D141" s="208"/>
      <c r="E141" s="208"/>
      <c r="F141" s="208"/>
      <c r="G141" s="208"/>
      <c r="H141" s="210"/>
      <c r="I141" s="288">
        <f>SUM(I139:I140)</f>
        <v>4818.01</v>
      </c>
      <c r="J141" s="246"/>
      <c r="K141" s="246"/>
      <c r="L141" s="246"/>
    </row>
    <row r="142" ht="15.75" customHeight="1" spans="9:9">
      <c r="I142" s="368"/>
    </row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51">
    <mergeCell ref="A1:I1"/>
    <mergeCell ref="A3:I3"/>
    <mergeCell ref="A4:I4"/>
    <mergeCell ref="A5:G5"/>
    <mergeCell ref="H5:I5"/>
    <mergeCell ref="A6:I6"/>
    <mergeCell ref="A7:I7"/>
    <mergeCell ref="B8:H8"/>
    <mergeCell ref="B9:H9"/>
    <mergeCell ref="B10:H10"/>
    <mergeCell ref="B11:H11"/>
    <mergeCell ref="A12:I12"/>
    <mergeCell ref="A13:I13"/>
    <mergeCell ref="A14:B14"/>
    <mergeCell ref="C14:D14"/>
    <mergeCell ref="E14:I14"/>
    <mergeCell ref="A15:B15"/>
    <mergeCell ref="C15:D15"/>
    <mergeCell ref="E15:I15"/>
    <mergeCell ref="A16:I16"/>
    <mergeCell ref="B17:H17"/>
    <mergeCell ref="B18:H18"/>
    <mergeCell ref="B19:H19"/>
    <mergeCell ref="B20:H20"/>
    <mergeCell ref="B21:H21"/>
    <mergeCell ref="A22:I22"/>
    <mergeCell ref="A23:I23"/>
    <mergeCell ref="B24:G24"/>
    <mergeCell ref="B25:G25"/>
    <mergeCell ref="B26:G26"/>
    <mergeCell ref="B27:G27"/>
    <mergeCell ref="B28:G28"/>
    <mergeCell ref="B29:G29"/>
    <mergeCell ref="B30:G30"/>
    <mergeCell ref="A31:H31"/>
    <mergeCell ref="A32:I32"/>
    <mergeCell ref="A33:I33"/>
    <mergeCell ref="A34:G34"/>
    <mergeCell ref="B35:G35"/>
    <mergeCell ref="B36:G36"/>
    <mergeCell ref="A37:G37"/>
    <mergeCell ref="G38:H38"/>
    <mergeCell ref="G39:H39"/>
    <mergeCell ref="G40:H40"/>
    <mergeCell ref="A41:G41"/>
    <mergeCell ref="B42:G42"/>
    <mergeCell ref="B43:G43"/>
    <mergeCell ref="B44:G44"/>
    <mergeCell ref="B45:G45"/>
    <mergeCell ref="B46:G46"/>
    <mergeCell ref="B47:G47"/>
    <mergeCell ref="B48:G48"/>
    <mergeCell ref="B49:G49"/>
    <mergeCell ref="K49:L49"/>
    <mergeCell ref="A50:G50"/>
    <mergeCell ref="K50:L50"/>
    <mergeCell ref="A51:I51"/>
    <mergeCell ref="A52:G52"/>
    <mergeCell ref="B53:G53"/>
    <mergeCell ref="B54:G54"/>
    <mergeCell ref="B55:G55"/>
    <mergeCell ref="B56:G56"/>
    <mergeCell ref="A57:H57"/>
    <mergeCell ref="A58:I58"/>
    <mergeCell ref="A59:I59"/>
    <mergeCell ref="A60:H60"/>
    <mergeCell ref="B61:H61"/>
    <mergeCell ref="B62:H62"/>
    <mergeCell ref="B63:H63"/>
    <mergeCell ref="A64:H64"/>
    <mergeCell ref="G65:H65"/>
    <mergeCell ref="G66:H66"/>
    <mergeCell ref="G67:H67"/>
    <mergeCell ref="A68:I68"/>
    <mergeCell ref="B69:G69"/>
    <mergeCell ref="B70:G70"/>
    <mergeCell ref="B71:G71"/>
    <mergeCell ref="B72:G72"/>
    <mergeCell ref="B73:G73"/>
    <mergeCell ref="B74:G74"/>
    <mergeCell ref="A75:G75"/>
    <mergeCell ref="G76:H76"/>
    <mergeCell ref="G77:H77"/>
    <mergeCell ref="G78:H78"/>
    <mergeCell ref="G79:H79"/>
    <mergeCell ref="A80:I80"/>
    <mergeCell ref="A81:G81"/>
    <mergeCell ref="B82:G82"/>
    <mergeCell ref="B83:G83"/>
    <mergeCell ref="B84:G84"/>
    <mergeCell ref="B85:G85"/>
    <mergeCell ref="B86:G86"/>
    <mergeCell ref="B87:G87"/>
    <mergeCell ref="A88:G88"/>
    <mergeCell ref="A89:I89"/>
    <mergeCell ref="A90:G90"/>
    <mergeCell ref="B91:G91"/>
    <mergeCell ref="A92:G92"/>
    <mergeCell ref="A93:I93"/>
    <mergeCell ref="A94:I94"/>
    <mergeCell ref="A95:H95"/>
    <mergeCell ref="B96:H96"/>
    <mergeCell ref="B97:H97"/>
    <mergeCell ref="A98:H98"/>
    <mergeCell ref="A99:I99"/>
    <mergeCell ref="A100:I100"/>
    <mergeCell ref="B101:G101"/>
    <mergeCell ref="B102:G102"/>
    <mergeCell ref="B103:G103"/>
    <mergeCell ref="B104:G104"/>
    <mergeCell ref="B105:G105"/>
    <mergeCell ref="A106:G106"/>
    <mergeCell ref="G107:H107"/>
    <mergeCell ref="G108:H108"/>
    <mergeCell ref="G109:H109"/>
    <mergeCell ref="G110:H110"/>
    <mergeCell ref="G111:H111"/>
    <mergeCell ref="G112:H112"/>
    <mergeCell ref="A113:I113"/>
    <mergeCell ref="B114:G114"/>
    <mergeCell ref="B115:G115"/>
    <mergeCell ref="B116:G116"/>
    <mergeCell ref="B117:G117"/>
    <mergeCell ref="B118:G118"/>
    <mergeCell ref="B119:G119"/>
    <mergeCell ref="B120:G120"/>
    <mergeCell ref="A121:G121"/>
    <mergeCell ref="B122:I122"/>
    <mergeCell ref="B123:G123"/>
    <mergeCell ref="B124:G124"/>
    <mergeCell ref="B126:G126"/>
    <mergeCell ref="B128:G128"/>
    <mergeCell ref="B130:G130"/>
    <mergeCell ref="A132:I132"/>
    <mergeCell ref="A133:H133"/>
    <mergeCell ref="B134:H134"/>
    <mergeCell ref="B135:H135"/>
    <mergeCell ref="B136:H136"/>
    <mergeCell ref="B137:H137"/>
    <mergeCell ref="B138:H138"/>
    <mergeCell ref="A139:H139"/>
    <mergeCell ref="B140:H140"/>
    <mergeCell ref="A141:H141"/>
    <mergeCell ref="J3:J30"/>
    <mergeCell ref="K52:K54"/>
    <mergeCell ref="L52:L54"/>
    <mergeCell ref="A107:F112"/>
    <mergeCell ref="A76:F79"/>
    <mergeCell ref="A65:F67"/>
    <mergeCell ref="A38:F40"/>
    <mergeCell ref="K62:L71"/>
  </mergeCells>
  <pageMargins left="0.31496062992126" right="0.31496062992126" top="0.31496062992126" bottom="0.31496062992126" header="0" footer="0"/>
  <pageSetup paperSize="9" scale="61" fitToHeight="0" orientation="portrait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99"/>
  <sheetViews>
    <sheetView zoomScale="70" zoomScaleNormal="70" topLeftCell="A91" workbookViewId="0">
      <selection activeCell="H117" sqref="H117"/>
    </sheetView>
  </sheetViews>
  <sheetFormatPr defaultColWidth="14.4285714285714" defaultRowHeight="15" customHeight="1"/>
  <cols>
    <col min="1" max="1" width="7.42857142857143" style="1" customWidth="1"/>
    <col min="2" max="2" width="39.1428571428571" style="1" customWidth="1"/>
    <col min="3" max="3" width="15" style="1" customWidth="1"/>
    <col min="4" max="4" width="10.4285714285714" style="1" customWidth="1"/>
    <col min="5" max="5" width="13.4285714285714" style="1" customWidth="1"/>
    <col min="6" max="6" width="11.4285714285714" style="1" customWidth="1"/>
    <col min="7" max="7" width="12.4285714285714" style="1" customWidth="1"/>
    <col min="8" max="8" width="11.8571428571429" style="1" customWidth="1"/>
    <col min="9" max="9" width="38.1428571428571" style="1" customWidth="1"/>
    <col min="10" max="10" width="28.152380952381" style="205" customWidth="1"/>
    <col min="11" max="11" width="48.5714285714286" style="205" customWidth="1"/>
    <col min="12" max="12" width="28.152380952381" style="205" customWidth="1"/>
    <col min="13" max="13" width="30.8571428571429" style="1" customWidth="1"/>
    <col min="14" max="14" width="10.5714285714286" style="1" customWidth="1"/>
    <col min="15" max="16384" width="14.4285714285714" style="1"/>
  </cols>
  <sheetData>
    <row r="1" customHeight="1" spans="1:12">
      <c r="A1" s="206" t="s">
        <v>278</v>
      </c>
      <c r="B1" s="206"/>
      <c r="C1" s="206"/>
      <c r="D1" s="206"/>
      <c r="E1" s="206"/>
      <c r="F1" s="206"/>
      <c r="G1" s="206"/>
      <c r="H1" s="206"/>
      <c r="I1" s="206"/>
      <c r="J1" s="246"/>
      <c r="K1" s="247"/>
      <c r="L1" s="247"/>
    </row>
    <row r="2" customHeight="1" spans="10:12">
      <c r="J2" s="246"/>
      <c r="K2" s="247"/>
      <c r="L2" s="247"/>
    </row>
    <row r="3" ht="15.75" spans="1:12">
      <c r="A3" s="207" t="s">
        <v>282</v>
      </c>
      <c r="B3" s="208"/>
      <c r="C3" s="208"/>
      <c r="D3" s="208"/>
      <c r="E3" s="208"/>
      <c r="F3" s="208"/>
      <c r="G3" s="208"/>
      <c r="H3" s="208"/>
      <c r="I3" s="210"/>
      <c r="J3" s="248" t="s">
        <v>93</v>
      </c>
      <c r="K3" s="247"/>
      <c r="L3" s="247"/>
    </row>
    <row r="4" ht="15.75" spans="1:12">
      <c r="A4" s="207"/>
      <c r="B4" s="209"/>
      <c r="C4" s="209"/>
      <c r="D4" s="209"/>
      <c r="E4" s="209"/>
      <c r="F4" s="209"/>
      <c r="G4" s="209"/>
      <c r="H4" s="209"/>
      <c r="I4" s="249"/>
      <c r="J4" s="248"/>
      <c r="K4" s="247"/>
      <c r="L4" s="247"/>
    </row>
    <row r="5" ht="15.75" spans="1:12">
      <c r="A5" s="207" t="s">
        <v>94</v>
      </c>
      <c r="B5" s="208"/>
      <c r="C5" s="208"/>
      <c r="D5" s="208"/>
      <c r="E5" s="208"/>
      <c r="F5" s="208"/>
      <c r="G5" s="210"/>
      <c r="H5" s="211" t="s">
        <v>95</v>
      </c>
      <c r="I5" s="210"/>
      <c r="J5" s="248"/>
      <c r="K5" s="247"/>
      <c r="L5" s="247"/>
    </row>
    <row r="6" ht="15.75" spans="1:12">
      <c r="A6" s="207"/>
      <c r="B6" s="209"/>
      <c r="C6" s="209"/>
      <c r="D6" s="209"/>
      <c r="E6" s="209"/>
      <c r="F6" s="209"/>
      <c r="G6" s="209"/>
      <c r="H6" s="209"/>
      <c r="I6" s="249"/>
      <c r="J6" s="248"/>
      <c r="K6" s="250"/>
      <c r="L6" s="250"/>
    </row>
    <row r="7" ht="16.5" spans="1:12">
      <c r="A7" s="212" t="s">
        <v>96</v>
      </c>
      <c r="B7" s="208"/>
      <c r="C7" s="208"/>
      <c r="D7" s="208"/>
      <c r="E7" s="208"/>
      <c r="F7" s="208"/>
      <c r="G7" s="208"/>
      <c r="H7" s="208"/>
      <c r="I7" s="210"/>
      <c r="J7" s="248"/>
      <c r="K7" s="247"/>
      <c r="L7" s="247"/>
    </row>
    <row r="8" ht="15.75" spans="1:12">
      <c r="A8" s="213" t="s">
        <v>97</v>
      </c>
      <c r="B8" s="214" t="s">
        <v>98</v>
      </c>
      <c r="C8" s="208"/>
      <c r="D8" s="208"/>
      <c r="E8" s="208"/>
      <c r="F8" s="208"/>
      <c r="G8" s="208"/>
      <c r="H8" s="210"/>
      <c r="I8" s="251"/>
      <c r="J8" s="248"/>
      <c r="K8" s="252" t="s">
        <v>99</v>
      </c>
      <c r="L8" s="253"/>
    </row>
    <row r="9" ht="16.5" spans="1:12">
      <c r="A9" s="213" t="s">
        <v>100</v>
      </c>
      <c r="B9" s="214" t="s">
        <v>101</v>
      </c>
      <c r="C9" s="208"/>
      <c r="D9" s="208"/>
      <c r="E9" s="208"/>
      <c r="F9" s="208"/>
      <c r="G9" s="208"/>
      <c r="H9" s="210"/>
      <c r="I9" s="254" t="s">
        <v>102</v>
      </c>
      <c r="J9" s="248"/>
      <c r="K9" s="255" t="s">
        <v>103</v>
      </c>
      <c r="L9" s="256"/>
    </row>
    <row r="10" ht="16.5" spans="1:12">
      <c r="A10" s="213" t="s">
        <v>104</v>
      </c>
      <c r="B10" s="214" t="s">
        <v>105</v>
      </c>
      <c r="C10" s="208"/>
      <c r="D10" s="208"/>
      <c r="E10" s="208"/>
      <c r="F10" s="208"/>
      <c r="G10" s="208"/>
      <c r="H10" s="210"/>
      <c r="I10" s="372" t="s">
        <v>283</v>
      </c>
      <c r="J10" s="248"/>
      <c r="K10" s="258" t="s">
        <v>107</v>
      </c>
      <c r="L10" s="259">
        <f>J140</f>
        <v>3081.877492</v>
      </c>
    </row>
    <row r="11" ht="16.5" spans="1:12">
      <c r="A11" s="213" t="s">
        <v>108</v>
      </c>
      <c r="B11" s="214" t="s">
        <v>109</v>
      </c>
      <c r="C11" s="208"/>
      <c r="D11" s="208"/>
      <c r="E11" s="208"/>
      <c r="F11" s="208"/>
      <c r="G11" s="208"/>
      <c r="H11" s="210"/>
      <c r="I11" s="213">
        <v>12</v>
      </c>
      <c r="J11" s="248"/>
      <c r="K11" s="260"/>
      <c r="L11" s="260"/>
    </row>
    <row r="12" ht="15.75" spans="1:12">
      <c r="A12" s="215"/>
      <c r="B12" s="215"/>
      <c r="C12" s="215"/>
      <c r="D12" s="215"/>
      <c r="E12" s="215"/>
      <c r="F12" s="215"/>
      <c r="G12" s="215"/>
      <c r="H12" s="215"/>
      <c r="I12" s="261"/>
      <c r="J12" s="248"/>
      <c r="K12" s="252" t="s">
        <v>110</v>
      </c>
      <c r="L12" s="253"/>
    </row>
    <row r="13" ht="16.5" spans="1:12">
      <c r="A13" s="212" t="s">
        <v>111</v>
      </c>
      <c r="B13" s="208"/>
      <c r="C13" s="208"/>
      <c r="D13" s="208"/>
      <c r="E13" s="208"/>
      <c r="F13" s="208"/>
      <c r="G13" s="208"/>
      <c r="H13" s="208"/>
      <c r="I13" s="210"/>
      <c r="J13" s="248"/>
      <c r="K13" s="262" t="s">
        <v>112</v>
      </c>
      <c r="L13" s="263"/>
    </row>
    <row r="14" ht="12.75" customHeight="1" spans="1:12">
      <c r="A14" s="216" t="s">
        <v>113</v>
      </c>
      <c r="B14" s="210"/>
      <c r="C14" s="216" t="s">
        <v>114</v>
      </c>
      <c r="D14" s="210"/>
      <c r="E14" s="216" t="s">
        <v>115</v>
      </c>
      <c r="F14" s="388"/>
      <c r="G14" s="388"/>
      <c r="H14" s="388"/>
      <c r="I14" s="389"/>
      <c r="J14" s="248"/>
      <c r="K14" s="264" t="s">
        <v>116</v>
      </c>
      <c r="L14" s="265">
        <v>0.11</v>
      </c>
    </row>
    <row r="15" ht="15.75" spans="1:12">
      <c r="A15" s="217" t="s">
        <v>17</v>
      </c>
      <c r="B15" s="218"/>
      <c r="C15" s="219" t="s">
        <v>12</v>
      </c>
      <c r="D15" s="220"/>
      <c r="E15" s="221">
        <v>2</v>
      </c>
      <c r="F15" s="377"/>
      <c r="G15" s="377"/>
      <c r="H15" s="377"/>
      <c r="I15" s="390"/>
      <c r="J15" s="248"/>
      <c r="K15" s="267" t="s">
        <v>118</v>
      </c>
      <c r="L15" s="268">
        <f>I54</f>
        <v>473.82</v>
      </c>
    </row>
    <row r="16" ht="15.75" spans="1:12">
      <c r="A16" s="212" t="s">
        <v>119</v>
      </c>
      <c r="B16" s="208"/>
      <c r="C16" s="208"/>
      <c r="D16" s="208"/>
      <c r="E16" s="208"/>
      <c r="F16" s="208"/>
      <c r="G16" s="208"/>
      <c r="H16" s="208"/>
      <c r="I16" s="210"/>
      <c r="J16" s="248"/>
      <c r="K16" s="267" t="s">
        <v>120</v>
      </c>
      <c r="L16" s="268">
        <f>I106</f>
        <v>109.91</v>
      </c>
    </row>
    <row r="17" ht="15.75" spans="1:12">
      <c r="A17" s="213">
        <v>1</v>
      </c>
      <c r="B17" s="214" t="s">
        <v>121</v>
      </c>
      <c r="C17" s="208"/>
      <c r="D17" s="208"/>
      <c r="E17" s="208"/>
      <c r="F17" s="208"/>
      <c r="G17" s="208"/>
      <c r="H17" s="210"/>
      <c r="I17" s="254" t="s">
        <v>284</v>
      </c>
      <c r="J17" s="248"/>
      <c r="K17" s="267" t="s">
        <v>123</v>
      </c>
      <c r="L17" s="268">
        <f>I53</f>
        <v>0</v>
      </c>
    </row>
    <row r="18" ht="15.75" spans="1:12">
      <c r="A18" s="213">
        <v>2</v>
      </c>
      <c r="B18" s="214" t="s">
        <v>124</v>
      </c>
      <c r="C18" s="208"/>
      <c r="D18" s="208"/>
      <c r="E18" s="208"/>
      <c r="F18" s="208"/>
      <c r="G18" s="208"/>
      <c r="H18" s="210"/>
      <c r="I18" s="254" t="s">
        <v>48</v>
      </c>
      <c r="J18" s="248"/>
      <c r="K18" s="269" t="s">
        <v>125</v>
      </c>
      <c r="L18" s="270">
        <f>SUM(L15:L17)</f>
        <v>583.73</v>
      </c>
    </row>
    <row r="19" ht="15.75" spans="1:12">
      <c r="A19" s="213">
        <v>3</v>
      </c>
      <c r="B19" s="214" t="s">
        <v>126</v>
      </c>
      <c r="C19" s="208"/>
      <c r="D19" s="208"/>
      <c r="E19" s="208"/>
      <c r="F19" s="208"/>
      <c r="G19" s="208"/>
      <c r="H19" s="210"/>
      <c r="I19" s="369">
        <v>1704.89</v>
      </c>
      <c r="J19" s="248"/>
      <c r="K19" s="267" t="s">
        <v>127</v>
      </c>
      <c r="L19" s="272">
        <f>I141</f>
        <v>4243.67</v>
      </c>
    </row>
    <row r="20" ht="25.5" spans="1:12">
      <c r="A20" s="223">
        <v>4</v>
      </c>
      <c r="B20" s="224" t="s">
        <v>128</v>
      </c>
      <c r="C20" s="208"/>
      <c r="D20" s="208"/>
      <c r="E20" s="208"/>
      <c r="F20" s="208"/>
      <c r="G20" s="208"/>
      <c r="H20" s="210"/>
      <c r="I20" s="273" t="s">
        <v>129</v>
      </c>
      <c r="J20" s="248"/>
      <c r="K20" s="274" t="s">
        <v>130</v>
      </c>
      <c r="L20" s="275">
        <f>L19-L18</f>
        <v>3659.94</v>
      </c>
    </row>
    <row r="21" ht="16.5" spans="1:12">
      <c r="A21" s="213">
        <v>5</v>
      </c>
      <c r="B21" s="214" t="s">
        <v>131</v>
      </c>
      <c r="C21" s="208"/>
      <c r="D21" s="208"/>
      <c r="E21" s="208"/>
      <c r="F21" s="208"/>
      <c r="G21" s="208"/>
      <c r="H21" s="210"/>
      <c r="I21" s="276" t="s">
        <v>132</v>
      </c>
      <c r="J21" s="248"/>
      <c r="K21" s="277" t="s">
        <v>133</v>
      </c>
      <c r="L21" s="278">
        <f>L20*11%</f>
        <v>402.5934</v>
      </c>
    </row>
    <row r="22" ht="16.5" spans="1:12">
      <c r="A22" s="225"/>
      <c r="B22" s="208"/>
      <c r="C22" s="208"/>
      <c r="D22" s="208"/>
      <c r="E22" s="208"/>
      <c r="F22" s="208"/>
      <c r="G22" s="208"/>
      <c r="H22" s="208"/>
      <c r="I22" s="210"/>
      <c r="J22" s="248"/>
      <c r="K22" s="264" t="s">
        <v>134</v>
      </c>
      <c r="L22" s="279"/>
    </row>
    <row r="23" ht="15.75" customHeight="1" spans="1:12">
      <c r="A23" s="212" t="s">
        <v>135</v>
      </c>
      <c r="B23" s="208"/>
      <c r="C23" s="208"/>
      <c r="D23" s="208"/>
      <c r="E23" s="208"/>
      <c r="F23" s="208"/>
      <c r="G23" s="208"/>
      <c r="H23" s="208"/>
      <c r="I23" s="210"/>
      <c r="J23" s="248"/>
      <c r="K23" s="280" t="s">
        <v>136</v>
      </c>
      <c r="L23" s="281">
        <v>0.012</v>
      </c>
    </row>
    <row r="24" ht="15.75" customHeight="1" spans="1:12">
      <c r="A24" s="226">
        <v>1</v>
      </c>
      <c r="B24" s="212" t="s">
        <v>137</v>
      </c>
      <c r="C24" s="208"/>
      <c r="D24" s="208"/>
      <c r="E24" s="208"/>
      <c r="F24" s="208"/>
      <c r="G24" s="210"/>
      <c r="H24" s="227" t="s">
        <v>138</v>
      </c>
      <c r="I24" s="227" t="s">
        <v>139</v>
      </c>
      <c r="J24" s="248"/>
      <c r="K24" s="282" t="s">
        <v>140</v>
      </c>
      <c r="L24" s="283">
        <v>0.048</v>
      </c>
    </row>
    <row r="25" ht="15.75" customHeight="1" spans="1:12">
      <c r="A25" s="228" t="s">
        <v>97</v>
      </c>
      <c r="B25" s="214" t="s">
        <v>141</v>
      </c>
      <c r="C25" s="208"/>
      <c r="D25" s="208"/>
      <c r="E25" s="208"/>
      <c r="F25" s="208"/>
      <c r="G25" s="210"/>
      <c r="H25" s="229"/>
      <c r="I25" s="284">
        <f>I19</f>
        <v>1704.89</v>
      </c>
      <c r="J25" s="248"/>
      <c r="K25" s="267" t="s">
        <v>142</v>
      </c>
      <c r="L25" s="272">
        <f>L19</f>
        <v>4243.67</v>
      </c>
    </row>
    <row r="26" ht="15.75" customHeight="1" spans="1:12">
      <c r="A26" s="228" t="s">
        <v>100</v>
      </c>
      <c r="B26" s="214" t="s">
        <v>143</v>
      </c>
      <c r="C26" s="208"/>
      <c r="D26" s="208"/>
      <c r="E26" s="208"/>
      <c r="F26" s="208"/>
      <c r="G26" s="210"/>
      <c r="H26" s="230"/>
      <c r="I26" s="285">
        <v>0</v>
      </c>
      <c r="J26" s="248"/>
      <c r="K26" s="277" t="s">
        <v>144</v>
      </c>
      <c r="L26" s="278">
        <f>L25*L23</f>
        <v>50.92404</v>
      </c>
    </row>
    <row r="27" ht="15.75" customHeight="1" spans="1:12">
      <c r="A27" s="228" t="s">
        <v>104</v>
      </c>
      <c r="B27" s="214" t="s">
        <v>145</v>
      </c>
      <c r="C27" s="208"/>
      <c r="D27" s="208"/>
      <c r="E27" s="208"/>
      <c r="F27" s="208"/>
      <c r="G27" s="210"/>
      <c r="H27" s="230"/>
      <c r="I27" s="286">
        <v>0</v>
      </c>
      <c r="J27" s="248"/>
      <c r="K27" s="264" t="s">
        <v>146</v>
      </c>
      <c r="L27" s="265">
        <v>0.01</v>
      </c>
    </row>
    <row r="28" ht="15.75" customHeight="1" spans="1:12">
      <c r="A28" s="228" t="s">
        <v>108</v>
      </c>
      <c r="B28" s="214" t="s">
        <v>147</v>
      </c>
      <c r="C28" s="208"/>
      <c r="D28" s="208"/>
      <c r="E28" s="208"/>
      <c r="F28" s="208"/>
      <c r="G28" s="210"/>
      <c r="H28" s="230"/>
      <c r="I28" s="287">
        <v>0</v>
      </c>
      <c r="J28" s="248"/>
      <c r="K28" s="274" t="s">
        <v>127</v>
      </c>
      <c r="L28" s="275">
        <f>L19</f>
        <v>4243.67</v>
      </c>
    </row>
    <row r="29" ht="15.75" customHeight="1" spans="1:12">
      <c r="A29" s="228" t="s">
        <v>148</v>
      </c>
      <c r="B29" s="214" t="s">
        <v>149</v>
      </c>
      <c r="C29" s="208"/>
      <c r="D29" s="208"/>
      <c r="E29" s="208"/>
      <c r="F29" s="208"/>
      <c r="G29" s="210"/>
      <c r="H29" s="230"/>
      <c r="I29" s="287">
        <v>0</v>
      </c>
      <c r="J29" s="248"/>
      <c r="K29" s="277" t="s">
        <v>133</v>
      </c>
      <c r="L29" s="278">
        <f>L28*L27</f>
        <v>42.4367</v>
      </c>
    </row>
    <row r="30" ht="15.75" customHeight="1" spans="1:12">
      <c r="A30" s="228" t="s">
        <v>150</v>
      </c>
      <c r="B30" s="214" t="s">
        <v>151</v>
      </c>
      <c r="C30" s="208"/>
      <c r="D30" s="208"/>
      <c r="E30" s="208"/>
      <c r="F30" s="208"/>
      <c r="G30" s="210"/>
      <c r="H30" s="230"/>
      <c r="I30" s="287">
        <v>0</v>
      </c>
      <c r="J30" s="248"/>
      <c r="K30" s="264" t="s">
        <v>152</v>
      </c>
      <c r="L30" s="265">
        <f>H119</f>
        <v>0.0349</v>
      </c>
    </row>
    <row r="31" ht="15.75" customHeight="1" spans="1:12">
      <c r="A31" s="212" t="s">
        <v>153</v>
      </c>
      <c r="B31" s="208"/>
      <c r="C31" s="208"/>
      <c r="D31" s="208"/>
      <c r="E31" s="208"/>
      <c r="F31" s="208"/>
      <c r="G31" s="208"/>
      <c r="H31" s="210"/>
      <c r="I31" s="288">
        <f>SUM(I25:I30)</f>
        <v>1704.89</v>
      </c>
      <c r="J31" s="289">
        <f>SUM(I25:I30)</f>
        <v>1704.89</v>
      </c>
      <c r="K31" s="274" t="s">
        <v>127</v>
      </c>
      <c r="L31" s="275">
        <f>L19</f>
        <v>4243.67</v>
      </c>
    </row>
    <row r="32" ht="15.75" customHeight="1" spans="1:12">
      <c r="A32" s="231"/>
      <c r="B32" s="231"/>
      <c r="C32" s="231"/>
      <c r="D32" s="231"/>
      <c r="E32" s="231"/>
      <c r="F32" s="231"/>
      <c r="G32" s="231"/>
      <c r="H32" s="231"/>
      <c r="I32" s="261"/>
      <c r="J32" s="290"/>
      <c r="K32" s="277" t="s">
        <v>133</v>
      </c>
      <c r="L32" s="278">
        <f>L31*L30</f>
        <v>148.104083</v>
      </c>
    </row>
    <row r="33" ht="15.75" customHeight="1" spans="1:12">
      <c r="A33" s="212" t="s">
        <v>154</v>
      </c>
      <c r="B33" s="208"/>
      <c r="C33" s="208"/>
      <c r="D33" s="208"/>
      <c r="E33" s="208"/>
      <c r="F33" s="208"/>
      <c r="G33" s="208"/>
      <c r="H33" s="208"/>
      <c r="I33" s="210"/>
      <c r="J33" s="290"/>
      <c r="K33" s="264" t="s">
        <v>155</v>
      </c>
      <c r="L33" s="265">
        <f>H118</f>
        <v>0.0076</v>
      </c>
    </row>
    <row r="34" ht="15.75" customHeight="1" spans="1:12">
      <c r="A34" s="212" t="s">
        <v>156</v>
      </c>
      <c r="B34" s="208"/>
      <c r="C34" s="208"/>
      <c r="D34" s="208"/>
      <c r="E34" s="208"/>
      <c r="F34" s="208"/>
      <c r="G34" s="210"/>
      <c r="H34" s="227" t="s">
        <v>138</v>
      </c>
      <c r="I34" s="227" t="s">
        <v>139</v>
      </c>
      <c r="J34" s="291"/>
      <c r="K34" s="274" t="s">
        <v>127</v>
      </c>
      <c r="L34" s="275">
        <f>L19</f>
        <v>4243.67</v>
      </c>
    </row>
    <row r="35" ht="15.75" customHeight="1" spans="1:12">
      <c r="A35" s="228" t="s">
        <v>97</v>
      </c>
      <c r="B35" s="214" t="s">
        <v>157</v>
      </c>
      <c r="C35" s="208"/>
      <c r="D35" s="208"/>
      <c r="E35" s="208"/>
      <c r="F35" s="208"/>
      <c r="G35" s="210"/>
      <c r="H35" s="230">
        <f>ROUND(1/12,4)</f>
        <v>0.0833</v>
      </c>
      <c r="I35" s="292">
        <f>ROUND(I31*H35,2)</f>
        <v>142.02</v>
      </c>
      <c r="J35" s="289">
        <f>I35+(I35*$H$50)</f>
        <v>194.737824</v>
      </c>
      <c r="K35" s="277" t="s">
        <v>133</v>
      </c>
      <c r="L35" s="278">
        <f>L34*L33</f>
        <v>32.251892</v>
      </c>
    </row>
    <row r="36" ht="15.75" customHeight="1" spans="1:12">
      <c r="A36" s="228" t="s">
        <v>100</v>
      </c>
      <c r="B36" s="214" t="s">
        <v>158</v>
      </c>
      <c r="C36" s="208"/>
      <c r="D36" s="208"/>
      <c r="E36" s="208"/>
      <c r="F36" s="208"/>
      <c r="G36" s="210"/>
      <c r="H36" s="230">
        <v>0.121</v>
      </c>
      <c r="I36" s="292">
        <f>ROUND(I31*H36,2)</f>
        <v>206.29</v>
      </c>
      <c r="J36" s="289">
        <f>I36+(I36*$H$50)</f>
        <v>282.864848</v>
      </c>
      <c r="K36" s="264" t="s">
        <v>159</v>
      </c>
      <c r="L36" s="265">
        <f>H120</f>
        <v>0.05</v>
      </c>
    </row>
    <row r="37" ht="15.75" customHeight="1" spans="1:12">
      <c r="A37" s="212" t="s">
        <v>160</v>
      </c>
      <c r="B37" s="208"/>
      <c r="C37" s="208"/>
      <c r="D37" s="208"/>
      <c r="E37" s="208"/>
      <c r="F37" s="208"/>
      <c r="G37" s="210"/>
      <c r="H37" s="232">
        <f>SUM(H35:H36)</f>
        <v>0.2043</v>
      </c>
      <c r="I37" s="288">
        <f>SUM(I35:I36)</f>
        <v>348.31</v>
      </c>
      <c r="J37" s="293"/>
      <c r="K37" s="274" t="s">
        <v>127</v>
      </c>
      <c r="L37" s="275">
        <f>L19</f>
        <v>4243.67</v>
      </c>
    </row>
    <row r="38" ht="15.75" customHeight="1" spans="1:12">
      <c r="A38" s="233" t="s">
        <v>161</v>
      </c>
      <c r="B38" s="234"/>
      <c r="C38" s="234"/>
      <c r="D38" s="234"/>
      <c r="E38" s="234"/>
      <c r="F38" s="234"/>
      <c r="G38" s="235" t="s">
        <v>162</v>
      </c>
      <c r="H38" s="208"/>
      <c r="I38" s="294">
        <f>I31</f>
        <v>1704.89</v>
      </c>
      <c r="J38" s="295"/>
      <c r="K38" s="277" t="s">
        <v>133</v>
      </c>
      <c r="L38" s="278">
        <f>L37*L36</f>
        <v>212.1835</v>
      </c>
    </row>
    <row r="39" ht="15.75" customHeight="1" spans="1:12">
      <c r="A39" s="236"/>
      <c r="B39" s="233"/>
      <c r="C39" s="233"/>
      <c r="D39" s="233"/>
      <c r="E39" s="233"/>
      <c r="F39" s="237"/>
      <c r="G39" s="235" t="s">
        <v>163</v>
      </c>
      <c r="H39" s="208"/>
      <c r="I39" s="294">
        <f>I37</f>
        <v>348.31</v>
      </c>
      <c r="J39" s="296"/>
      <c r="K39" s="297" t="s">
        <v>164</v>
      </c>
      <c r="L39" s="298">
        <f>L21+L26+L29+L32+L35+L38</f>
        <v>888.493615</v>
      </c>
    </row>
    <row r="40" ht="15.75" customHeight="1" spans="1:12">
      <c r="A40" s="238"/>
      <c r="B40" s="239"/>
      <c r="C40" s="239"/>
      <c r="D40" s="239"/>
      <c r="E40" s="239"/>
      <c r="F40" s="239"/>
      <c r="G40" s="235" t="s">
        <v>75</v>
      </c>
      <c r="H40" s="208"/>
      <c r="I40" s="294">
        <f>SUM(I38:I39)</f>
        <v>2053.2</v>
      </c>
      <c r="J40" s="295"/>
      <c r="K40" s="299"/>
      <c r="L40" s="299"/>
    </row>
    <row r="41" ht="15.75" customHeight="1" spans="1:12">
      <c r="A41" s="212" t="s">
        <v>165</v>
      </c>
      <c r="B41" s="208"/>
      <c r="C41" s="208"/>
      <c r="D41" s="208"/>
      <c r="E41" s="208"/>
      <c r="F41" s="208"/>
      <c r="G41" s="210"/>
      <c r="H41" s="227" t="s">
        <v>138</v>
      </c>
      <c r="I41" s="227" t="s">
        <v>139</v>
      </c>
      <c r="J41" s="295"/>
      <c r="K41" s="300" t="s">
        <v>166</v>
      </c>
      <c r="L41" s="301"/>
    </row>
    <row r="42" ht="15.75" customHeight="1" spans="1:12">
      <c r="A42" s="228" t="s">
        <v>97</v>
      </c>
      <c r="B42" s="214" t="s">
        <v>167</v>
      </c>
      <c r="C42" s="208"/>
      <c r="D42" s="208"/>
      <c r="E42" s="208"/>
      <c r="F42" s="208"/>
      <c r="G42" s="210"/>
      <c r="H42" s="230">
        <v>0.2</v>
      </c>
      <c r="I42" s="292">
        <f t="shared" ref="I42:I49" si="0">ROUND($I$40*H42,2)</f>
        <v>410.64</v>
      </c>
      <c r="J42" s="302" t="s">
        <v>168</v>
      </c>
      <c r="K42" s="303" t="s">
        <v>169</v>
      </c>
      <c r="L42" s="304"/>
    </row>
    <row r="43" ht="15.75" customHeight="1" spans="1:12">
      <c r="A43" s="228" t="s">
        <v>100</v>
      </c>
      <c r="B43" s="214" t="s">
        <v>170</v>
      </c>
      <c r="C43" s="208"/>
      <c r="D43" s="208"/>
      <c r="E43" s="208"/>
      <c r="F43" s="208"/>
      <c r="G43" s="210"/>
      <c r="H43" s="230">
        <v>0.025</v>
      </c>
      <c r="I43" s="292">
        <f t="shared" si="0"/>
        <v>51.33</v>
      </c>
      <c r="J43" s="289">
        <f t="shared" ref="J43:J49" si="1">$I$31*H43</f>
        <v>42.62225</v>
      </c>
      <c r="K43" s="305" t="s">
        <v>169</v>
      </c>
      <c r="L43" s="306">
        <f>L10+L39</f>
        <v>3970.371107</v>
      </c>
    </row>
    <row r="44" ht="15.75" customHeight="1" spans="1:12">
      <c r="A44" s="228" t="s">
        <v>104</v>
      </c>
      <c r="B44" s="214" t="s">
        <v>171</v>
      </c>
      <c r="C44" s="208"/>
      <c r="D44" s="208"/>
      <c r="E44" s="208"/>
      <c r="F44" s="208"/>
      <c r="G44" s="210"/>
      <c r="H44" s="240">
        <v>0.0332</v>
      </c>
      <c r="I44" s="292">
        <f t="shared" si="0"/>
        <v>68.17</v>
      </c>
      <c r="J44" s="302" t="s">
        <v>168</v>
      </c>
      <c r="K44" s="260"/>
      <c r="L44" s="307"/>
    </row>
    <row r="45" ht="15.75" customHeight="1" spans="1:12">
      <c r="A45" s="228" t="s">
        <v>108</v>
      </c>
      <c r="B45" s="214" t="s">
        <v>172</v>
      </c>
      <c r="C45" s="208"/>
      <c r="D45" s="208"/>
      <c r="E45" s="208"/>
      <c r="F45" s="208"/>
      <c r="G45" s="210"/>
      <c r="H45" s="230">
        <v>0.015</v>
      </c>
      <c r="I45" s="292">
        <f t="shared" si="0"/>
        <v>30.8</v>
      </c>
      <c r="J45" s="289">
        <f t="shared" si="1"/>
        <v>25.57335</v>
      </c>
      <c r="K45" s="260"/>
      <c r="L45" s="307"/>
    </row>
    <row r="46" ht="15.75" customHeight="1" spans="1:12">
      <c r="A46" s="228" t="s">
        <v>148</v>
      </c>
      <c r="B46" s="214" t="s">
        <v>173</v>
      </c>
      <c r="C46" s="208"/>
      <c r="D46" s="208"/>
      <c r="E46" s="208"/>
      <c r="F46" s="208"/>
      <c r="G46" s="210"/>
      <c r="H46" s="230">
        <v>0.01</v>
      </c>
      <c r="I46" s="292">
        <f t="shared" si="0"/>
        <v>20.53</v>
      </c>
      <c r="J46" s="289">
        <f t="shared" si="1"/>
        <v>17.0489</v>
      </c>
      <c r="K46" s="260"/>
      <c r="L46" s="307"/>
    </row>
    <row r="47" ht="15.75" customHeight="1" spans="1:12">
      <c r="A47" s="228" t="s">
        <v>150</v>
      </c>
      <c r="B47" s="214" t="s">
        <v>174</v>
      </c>
      <c r="C47" s="208"/>
      <c r="D47" s="208"/>
      <c r="E47" s="208"/>
      <c r="F47" s="208"/>
      <c r="G47" s="210"/>
      <c r="H47" s="230">
        <v>0.006</v>
      </c>
      <c r="I47" s="292">
        <f t="shared" si="0"/>
        <v>12.32</v>
      </c>
      <c r="J47" s="289">
        <f t="shared" si="1"/>
        <v>10.22934</v>
      </c>
      <c r="K47" s="260"/>
      <c r="L47" s="307"/>
    </row>
    <row r="48" ht="15.75" customHeight="1" spans="1:12">
      <c r="A48" s="228" t="s">
        <v>175</v>
      </c>
      <c r="B48" s="214" t="s">
        <v>176</v>
      </c>
      <c r="C48" s="208"/>
      <c r="D48" s="208"/>
      <c r="E48" s="208"/>
      <c r="F48" s="208"/>
      <c r="G48" s="210"/>
      <c r="H48" s="230">
        <v>0.002</v>
      </c>
      <c r="I48" s="292">
        <f t="shared" si="0"/>
        <v>4.11</v>
      </c>
      <c r="J48" s="289">
        <f t="shared" si="1"/>
        <v>3.40978</v>
      </c>
      <c r="K48" s="260"/>
      <c r="L48" s="307"/>
    </row>
    <row r="49" ht="15.75" customHeight="1" spans="1:12">
      <c r="A49" s="228" t="s">
        <v>177</v>
      </c>
      <c r="B49" s="214" t="s">
        <v>178</v>
      </c>
      <c r="C49" s="208"/>
      <c r="D49" s="208"/>
      <c r="E49" s="208"/>
      <c r="F49" s="208"/>
      <c r="G49" s="210"/>
      <c r="H49" s="230">
        <v>0.08</v>
      </c>
      <c r="I49" s="292">
        <f t="shared" si="0"/>
        <v>164.26</v>
      </c>
      <c r="J49" s="289">
        <f t="shared" si="1"/>
        <v>136.3912</v>
      </c>
      <c r="K49" s="308" t="s">
        <v>179</v>
      </c>
      <c r="L49" s="308"/>
    </row>
    <row r="50" ht="15.75" customHeight="1" spans="1:12">
      <c r="A50" s="212" t="s">
        <v>180</v>
      </c>
      <c r="B50" s="208"/>
      <c r="C50" s="208"/>
      <c r="D50" s="208"/>
      <c r="E50" s="208"/>
      <c r="F50" s="208"/>
      <c r="G50" s="210"/>
      <c r="H50" s="232">
        <f>SUM(H42:H49)</f>
        <v>0.3712</v>
      </c>
      <c r="I50" s="288">
        <f>SUM(I42:I49)</f>
        <v>762.16</v>
      </c>
      <c r="J50" s="296"/>
      <c r="K50" s="309" t="s">
        <v>181</v>
      </c>
      <c r="L50" s="309"/>
    </row>
    <row r="51" ht="15.75" customHeight="1" spans="1:12">
      <c r="A51" s="241"/>
      <c r="B51" s="208"/>
      <c r="C51" s="208"/>
      <c r="D51" s="208"/>
      <c r="E51" s="208"/>
      <c r="F51" s="208"/>
      <c r="G51" s="208"/>
      <c r="H51" s="208"/>
      <c r="I51" s="210"/>
      <c r="J51" s="296"/>
      <c r="K51" s="310" t="s">
        <v>182</v>
      </c>
      <c r="L51" s="311">
        <v>2</v>
      </c>
    </row>
    <row r="52" ht="15.75" customHeight="1" spans="1:12">
      <c r="A52" s="212" t="s">
        <v>183</v>
      </c>
      <c r="B52" s="208"/>
      <c r="C52" s="208"/>
      <c r="D52" s="208"/>
      <c r="E52" s="208"/>
      <c r="F52" s="208"/>
      <c r="G52" s="210"/>
      <c r="H52" s="232"/>
      <c r="I52" s="227" t="s">
        <v>139</v>
      </c>
      <c r="J52" s="296"/>
      <c r="K52" s="312" t="s">
        <v>184</v>
      </c>
      <c r="L52" s="313">
        <f>L43</f>
        <v>3970.371107</v>
      </c>
    </row>
    <row r="53" ht="15.75" customHeight="1" spans="1:12">
      <c r="A53" s="228" t="s">
        <v>97</v>
      </c>
      <c r="B53" s="225" t="s">
        <v>185</v>
      </c>
      <c r="C53" s="208"/>
      <c r="D53" s="208"/>
      <c r="E53" s="208"/>
      <c r="F53" s="208"/>
      <c r="G53" s="210"/>
      <c r="H53" s="242">
        <v>0</v>
      </c>
      <c r="I53" s="287">
        <v>0</v>
      </c>
      <c r="J53" s="289">
        <f t="shared" ref="J53:J56" si="2">I53</f>
        <v>0</v>
      </c>
      <c r="K53" s="312"/>
      <c r="L53" s="313"/>
    </row>
    <row r="54" ht="15.75" customHeight="1" spans="1:12">
      <c r="A54" s="228" t="s">
        <v>100</v>
      </c>
      <c r="B54" s="225" t="s">
        <v>186</v>
      </c>
      <c r="C54" s="208"/>
      <c r="D54" s="208"/>
      <c r="E54" s="208"/>
      <c r="F54" s="208"/>
      <c r="G54" s="210"/>
      <c r="H54" s="213" t="s">
        <v>187</v>
      </c>
      <c r="I54" s="286">
        <v>473.82</v>
      </c>
      <c r="J54" s="289">
        <f t="shared" si="2"/>
        <v>473.82</v>
      </c>
      <c r="K54" s="312"/>
      <c r="L54" s="313"/>
    </row>
    <row r="55" ht="15.75" customHeight="1" spans="1:12">
      <c r="A55" s="243" t="s">
        <v>104</v>
      </c>
      <c r="B55" s="244" t="s">
        <v>188</v>
      </c>
      <c r="C55" s="208"/>
      <c r="D55" s="208"/>
      <c r="E55" s="208"/>
      <c r="F55" s="208"/>
      <c r="G55" s="210"/>
      <c r="H55" s="245" t="s">
        <v>187</v>
      </c>
      <c r="I55" s="286">
        <v>52.15</v>
      </c>
      <c r="J55" s="289">
        <f t="shared" si="2"/>
        <v>52.15</v>
      </c>
      <c r="K55" s="314" t="s">
        <v>189</v>
      </c>
      <c r="L55" s="313">
        <f>I141</f>
        <v>4243.67</v>
      </c>
    </row>
    <row r="56" ht="15.75" customHeight="1" spans="1:12">
      <c r="A56" s="228" t="s">
        <v>108</v>
      </c>
      <c r="B56" s="225" t="s">
        <v>190</v>
      </c>
      <c r="C56" s="208"/>
      <c r="D56" s="208"/>
      <c r="E56" s="208"/>
      <c r="F56" s="208"/>
      <c r="G56" s="210"/>
      <c r="H56" s="213" t="s">
        <v>187</v>
      </c>
      <c r="I56" s="315">
        <v>4.31</v>
      </c>
      <c r="J56" s="289">
        <f t="shared" si="2"/>
        <v>4.31</v>
      </c>
      <c r="K56" s="316" t="s">
        <v>191</v>
      </c>
      <c r="L56" s="317">
        <f>L43</f>
        <v>3970.371107</v>
      </c>
    </row>
    <row r="57" ht="15.75" customHeight="1" spans="1:12">
      <c r="A57" s="212" t="s">
        <v>192</v>
      </c>
      <c r="B57" s="208"/>
      <c r="C57" s="208"/>
      <c r="D57" s="208"/>
      <c r="E57" s="208"/>
      <c r="F57" s="208"/>
      <c r="G57" s="208"/>
      <c r="H57" s="210"/>
      <c r="I57" s="318">
        <f>SUM(I53:I56)</f>
        <v>530.28</v>
      </c>
      <c r="J57" s="293"/>
      <c r="K57" s="319" t="s">
        <v>193</v>
      </c>
      <c r="L57" s="320">
        <f>L55-L56</f>
        <v>273.298893</v>
      </c>
    </row>
    <row r="58" ht="15.75" customHeight="1" spans="1:12">
      <c r="A58" s="241"/>
      <c r="B58" s="208"/>
      <c r="C58" s="208"/>
      <c r="D58" s="208"/>
      <c r="E58" s="208"/>
      <c r="F58" s="208"/>
      <c r="G58" s="208"/>
      <c r="H58" s="208"/>
      <c r="I58" s="210"/>
      <c r="J58" s="293"/>
      <c r="K58" s="321" t="s">
        <v>194</v>
      </c>
      <c r="L58" s="322">
        <f>SUM(I70:I73,I98,I106,I115)</f>
        <v>324.88</v>
      </c>
    </row>
    <row r="59" ht="15.75" customHeight="1" spans="1:13">
      <c r="A59" s="212" t="s">
        <v>195</v>
      </c>
      <c r="B59" s="208"/>
      <c r="C59" s="208"/>
      <c r="D59" s="208"/>
      <c r="E59" s="208"/>
      <c r="F59" s="208"/>
      <c r="G59" s="208"/>
      <c r="H59" s="208"/>
      <c r="I59" s="210"/>
      <c r="J59" s="293"/>
      <c r="K59" s="321" t="s">
        <v>196</v>
      </c>
      <c r="L59" s="323">
        <f>L57-L58</f>
        <v>-51.5811069999999</v>
      </c>
      <c r="M59" s="1" t="s">
        <v>197</v>
      </c>
    </row>
    <row r="60" ht="15.75" customHeight="1" spans="1:13">
      <c r="A60" s="212" t="s">
        <v>198</v>
      </c>
      <c r="B60" s="208"/>
      <c r="C60" s="208"/>
      <c r="D60" s="208"/>
      <c r="E60" s="208"/>
      <c r="F60" s="208"/>
      <c r="G60" s="208"/>
      <c r="H60" s="210"/>
      <c r="I60" s="227" t="s">
        <v>139</v>
      </c>
      <c r="J60" s="293"/>
      <c r="K60" s="324" t="s">
        <v>199</v>
      </c>
      <c r="L60" s="325">
        <f>ROUND(L59*L51,2)</f>
        <v>-103.16</v>
      </c>
      <c r="M60" s="1" t="s">
        <v>200</v>
      </c>
    </row>
    <row r="61" ht="15.75" customHeight="1" spans="1:13">
      <c r="A61" s="228" t="s">
        <v>73</v>
      </c>
      <c r="B61" s="216" t="s">
        <v>201</v>
      </c>
      <c r="C61" s="208"/>
      <c r="D61" s="208"/>
      <c r="E61" s="208"/>
      <c r="F61" s="208"/>
      <c r="G61" s="208"/>
      <c r="H61" s="210"/>
      <c r="I61" s="292">
        <f>I37</f>
        <v>348.31</v>
      </c>
      <c r="J61" s="293"/>
      <c r="K61" s="324" t="s">
        <v>202</v>
      </c>
      <c r="L61" s="325">
        <f>ROUND((L59*12)*L51,2)</f>
        <v>-1237.95</v>
      </c>
      <c r="M61" s="1" t="s">
        <v>203</v>
      </c>
    </row>
    <row r="62" ht="15.75" customHeight="1" spans="1:14">
      <c r="A62" s="228" t="s">
        <v>204</v>
      </c>
      <c r="B62" s="216" t="s">
        <v>205</v>
      </c>
      <c r="C62" s="208"/>
      <c r="D62" s="208"/>
      <c r="E62" s="208"/>
      <c r="F62" s="208"/>
      <c r="G62" s="208"/>
      <c r="H62" s="210"/>
      <c r="I62" s="292">
        <f>I50</f>
        <v>762.16</v>
      </c>
      <c r="J62" s="293"/>
      <c r="K62" s="326" t="s">
        <v>206</v>
      </c>
      <c r="L62" s="326"/>
      <c r="N62" s="327"/>
    </row>
    <row r="63" ht="15.75" customHeight="1" spans="1:12">
      <c r="A63" s="228" t="s">
        <v>207</v>
      </c>
      <c r="B63" s="216" t="s">
        <v>208</v>
      </c>
      <c r="C63" s="208"/>
      <c r="D63" s="208"/>
      <c r="E63" s="208"/>
      <c r="F63" s="208"/>
      <c r="G63" s="208"/>
      <c r="H63" s="210"/>
      <c r="I63" s="292">
        <f>I57</f>
        <v>530.28</v>
      </c>
      <c r="J63" s="293"/>
      <c r="K63" s="326"/>
      <c r="L63" s="326"/>
    </row>
    <row r="64" ht="15.75" customHeight="1" spans="1:12">
      <c r="A64" s="212" t="s">
        <v>209</v>
      </c>
      <c r="B64" s="208"/>
      <c r="C64" s="208"/>
      <c r="D64" s="208"/>
      <c r="E64" s="208"/>
      <c r="F64" s="208"/>
      <c r="G64" s="208"/>
      <c r="H64" s="210"/>
      <c r="I64" s="288">
        <f>SUM(I61:I63)</f>
        <v>1640.75</v>
      </c>
      <c r="J64" s="293"/>
      <c r="K64" s="326"/>
      <c r="L64" s="326"/>
    </row>
    <row r="65" ht="15.75" customHeight="1" spans="1:12">
      <c r="A65" s="328" t="s">
        <v>210</v>
      </c>
      <c r="B65" s="234"/>
      <c r="C65" s="234"/>
      <c r="D65" s="234"/>
      <c r="E65" s="234"/>
      <c r="F65" s="234"/>
      <c r="G65" s="235" t="s">
        <v>162</v>
      </c>
      <c r="H65" s="208"/>
      <c r="I65" s="294">
        <f>I31</f>
        <v>1704.89</v>
      </c>
      <c r="J65" s="293"/>
      <c r="K65" s="326"/>
      <c r="L65" s="326"/>
    </row>
    <row r="66" ht="15.75" customHeight="1" spans="1:12">
      <c r="A66" s="236"/>
      <c r="B66" s="328"/>
      <c r="C66" s="328"/>
      <c r="D66" s="328"/>
      <c r="E66" s="328"/>
      <c r="F66" s="237"/>
      <c r="G66" s="235" t="s">
        <v>211</v>
      </c>
      <c r="H66" s="208"/>
      <c r="I66" s="294">
        <f>I64</f>
        <v>1640.75</v>
      </c>
      <c r="J66" s="293"/>
      <c r="K66" s="326"/>
      <c r="L66" s="326"/>
    </row>
    <row r="67" ht="15.75" customHeight="1" spans="1:12">
      <c r="A67" s="238"/>
      <c r="B67" s="239"/>
      <c r="C67" s="239"/>
      <c r="D67" s="239"/>
      <c r="E67" s="239"/>
      <c r="F67" s="239"/>
      <c r="G67" s="235" t="s">
        <v>75</v>
      </c>
      <c r="H67" s="208"/>
      <c r="I67" s="294">
        <f>SUM(I65:I66)</f>
        <v>3345.64</v>
      </c>
      <c r="J67" s="293"/>
      <c r="K67" s="326"/>
      <c r="L67" s="326"/>
    </row>
    <row r="68" ht="15.75" customHeight="1" spans="1:12">
      <c r="A68" s="212" t="s">
        <v>212</v>
      </c>
      <c r="B68" s="208"/>
      <c r="C68" s="208"/>
      <c r="D68" s="208"/>
      <c r="E68" s="208"/>
      <c r="F68" s="208"/>
      <c r="G68" s="208"/>
      <c r="H68" s="208"/>
      <c r="I68" s="210"/>
      <c r="J68" s="293"/>
      <c r="K68" s="326"/>
      <c r="L68" s="326"/>
    </row>
    <row r="69" ht="15.75" customHeight="1" spans="1:12">
      <c r="A69" s="228">
        <v>3</v>
      </c>
      <c r="B69" s="212" t="s">
        <v>213</v>
      </c>
      <c r="C69" s="208"/>
      <c r="D69" s="208"/>
      <c r="E69" s="208"/>
      <c r="F69" s="208"/>
      <c r="G69" s="210"/>
      <c r="H69" s="227" t="s">
        <v>138</v>
      </c>
      <c r="I69" s="227" t="s">
        <v>139</v>
      </c>
      <c r="J69" s="293"/>
      <c r="K69" s="326"/>
      <c r="L69" s="326"/>
    </row>
    <row r="70" ht="15.75" customHeight="1" spans="1:12">
      <c r="A70" s="228" t="s">
        <v>97</v>
      </c>
      <c r="B70" s="214" t="s">
        <v>214</v>
      </c>
      <c r="C70" s="208"/>
      <c r="D70" s="208"/>
      <c r="E70" s="208"/>
      <c r="F70" s="208"/>
      <c r="G70" s="210"/>
      <c r="H70" s="230">
        <f>ROUND(((1/12)*5%),4)</f>
        <v>0.0042</v>
      </c>
      <c r="I70" s="292">
        <f t="shared" ref="I70:I74" si="3">ROUND(H70*$I$67,2)</f>
        <v>14.05</v>
      </c>
      <c r="J70" s="293"/>
      <c r="K70" s="326"/>
      <c r="L70" s="326"/>
    </row>
    <row r="71" ht="15.75" customHeight="1" spans="1:12">
      <c r="A71" s="228" t="s">
        <v>100</v>
      </c>
      <c r="B71" s="214" t="s">
        <v>215</v>
      </c>
      <c r="C71" s="208"/>
      <c r="D71" s="208"/>
      <c r="E71" s="208"/>
      <c r="F71" s="208"/>
      <c r="G71" s="210"/>
      <c r="H71" s="230">
        <f>TRUNC(H70*H49,4)</f>
        <v>0.0003</v>
      </c>
      <c r="I71" s="292">
        <f t="shared" si="3"/>
        <v>1</v>
      </c>
      <c r="J71" s="293"/>
      <c r="K71" s="326"/>
      <c r="L71" s="326"/>
    </row>
    <row r="72" ht="15.75" customHeight="1" spans="1:12">
      <c r="A72" s="228" t="s">
        <v>104</v>
      </c>
      <c r="B72" s="214" t="s">
        <v>216</v>
      </c>
      <c r="C72" s="208"/>
      <c r="D72" s="208"/>
      <c r="E72" s="208"/>
      <c r="F72" s="208"/>
      <c r="G72" s="210"/>
      <c r="H72" s="230">
        <f>ROUND(((7/30)/12)*95%,4)</f>
        <v>0.0185</v>
      </c>
      <c r="I72" s="292">
        <f t="shared" si="3"/>
        <v>61.89</v>
      </c>
      <c r="J72" s="293"/>
      <c r="K72" s="260"/>
      <c r="L72" s="260"/>
    </row>
    <row r="73" ht="15.75" customHeight="1" spans="1:12">
      <c r="A73" s="329" t="s">
        <v>108</v>
      </c>
      <c r="B73" s="330" t="s">
        <v>217</v>
      </c>
      <c r="C73" s="208"/>
      <c r="D73" s="208"/>
      <c r="E73" s="208"/>
      <c r="F73" s="208"/>
      <c r="G73" s="210"/>
      <c r="H73" s="230">
        <f>ROUND(H72*H50,4)</f>
        <v>0.0069</v>
      </c>
      <c r="I73" s="292">
        <f t="shared" si="3"/>
        <v>23.08</v>
      </c>
      <c r="J73" s="293"/>
      <c r="K73" s="260"/>
      <c r="L73" s="260"/>
    </row>
    <row r="74" ht="15.75" customHeight="1" spans="1:12">
      <c r="A74" s="228" t="s">
        <v>148</v>
      </c>
      <c r="B74" s="214" t="s">
        <v>218</v>
      </c>
      <c r="C74" s="208"/>
      <c r="D74" s="208"/>
      <c r="E74" s="208"/>
      <c r="F74" s="208"/>
      <c r="G74" s="210"/>
      <c r="H74" s="230">
        <v>0.04</v>
      </c>
      <c r="I74" s="292">
        <f t="shared" si="3"/>
        <v>133.83</v>
      </c>
      <c r="J74" s="289">
        <f>I74</f>
        <v>133.83</v>
      </c>
      <c r="K74" s="260"/>
      <c r="L74" s="260"/>
    </row>
    <row r="75" ht="15.75" customHeight="1" spans="1:12">
      <c r="A75" s="212" t="s">
        <v>219</v>
      </c>
      <c r="B75" s="208"/>
      <c r="C75" s="208"/>
      <c r="D75" s="208"/>
      <c r="E75" s="208"/>
      <c r="F75" s="208"/>
      <c r="G75" s="210"/>
      <c r="H75" s="232">
        <f>SUM(H70:H74)</f>
        <v>0.0699</v>
      </c>
      <c r="I75" s="288">
        <f>SUM(I70:I74)</f>
        <v>233.85</v>
      </c>
      <c r="J75" s="293"/>
      <c r="K75" s="350"/>
      <c r="L75" s="260"/>
    </row>
    <row r="76" ht="15.75" customHeight="1" spans="1:12">
      <c r="A76" s="233" t="s">
        <v>220</v>
      </c>
      <c r="B76" s="234"/>
      <c r="C76" s="234"/>
      <c r="D76" s="234"/>
      <c r="E76" s="234"/>
      <c r="F76" s="234"/>
      <c r="G76" s="235" t="s">
        <v>162</v>
      </c>
      <c r="H76" s="208"/>
      <c r="I76" s="294">
        <f>I31</f>
        <v>1704.89</v>
      </c>
      <c r="J76" s="293"/>
      <c r="K76" s="350"/>
      <c r="L76" s="260"/>
    </row>
    <row r="77" ht="15.75" customHeight="1" spans="1:12">
      <c r="A77" s="236"/>
      <c r="B77" s="233"/>
      <c r="C77" s="233"/>
      <c r="D77" s="233"/>
      <c r="E77" s="233"/>
      <c r="F77" s="237"/>
      <c r="G77" s="235" t="s">
        <v>211</v>
      </c>
      <c r="H77" s="208"/>
      <c r="I77" s="294">
        <f>I64</f>
        <v>1640.75</v>
      </c>
      <c r="J77" s="293"/>
      <c r="K77" s="350"/>
      <c r="L77" s="260"/>
    </row>
    <row r="78" ht="15.75" customHeight="1" spans="1:14">
      <c r="A78" s="236"/>
      <c r="B78" s="233"/>
      <c r="C78" s="233"/>
      <c r="D78" s="233"/>
      <c r="E78" s="233"/>
      <c r="F78" s="237"/>
      <c r="G78" s="235" t="s">
        <v>221</v>
      </c>
      <c r="H78" s="208"/>
      <c r="I78" s="294">
        <f>I75</f>
        <v>233.85</v>
      </c>
      <c r="J78" s="293"/>
      <c r="K78" s="350"/>
      <c r="L78" s="260"/>
      <c r="N78" s="351"/>
    </row>
    <row r="79" ht="15.75" customHeight="1" spans="1:12">
      <c r="A79" s="236"/>
      <c r="B79" s="237"/>
      <c r="C79" s="237"/>
      <c r="D79" s="237"/>
      <c r="E79" s="237"/>
      <c r="F79" s="237"/>
      <c r="G79" s="235" t="s">
        <v>75</v>
      </c>
      <c r="H79" s="208"/>
      <c r="I79" s="294">
        <f>SUM(I76:I78)</f>
        <v>3579.49</v>
      </c>
      <c r="J79" s="293"/>
      <c r="K79" s="350"/>
      <c r="L79" s="260"/>
    </row>
    <row r="80" ht="15.75" customHeight="1" spans="1:12">
      <c r="A80" s="212" t="s">
        <v>222</v>
      </c>
      <c r="B80" s="208"/>
      <c r="C80" s="208"/>
      <c r="D80" s="208"/>
      <c r="E80" s="208"/>
      <c r="F80" s="208"/>
      <c r="G80" s="208"/>
      <c r="H80" s="208"/>
      <c r="I80" s="210"/>
      <c r="J80" s="290"/>
      <c r="K80" s="350"/>
      <c r="L80" s="260"/>
    </row>
    <row r="81" ht="15.75" customHeight="1" spans="1:12">
      <c r="A81" s="212" t="s">
        <v>223</v>
      </c>
      <c r="B81" s="208"/>
      <c r="C81" s="208"/>
      <c r="D81" s="208"/>
      <c r="E81" s="208"/>
      <c r="F81" s="208"/>
      <c r="G81" s="210"/>
      <c r="H81" s="227" t="s">
        <v>138</v>
      </c>
      <c r="I81" s="227" t="s">
        <v>139</v>
      </c>
      <c r="J81" s="293"/>
      <c r="K81" s="350"/>
      <c r="L81" s="352"/>
    </row>
    <row r="82" ht="15.75" customHeight="1" spans="1:12">
      <c r="A82" s="228" t="s">
        <v>97</v>
      </c>
      <c r="B82" s="214" t="s">
        <v>224</v>
      </c>
      <c r="C82" s="208"/>
      <c r="D82" s="208"/>
      <c r="E82" s="208"/>
      <c r="F82" s="208"/>
      <c r="G82" s="210"/>
      <c r="H82" s="230">
        <f>ROUND(((1+1/3)/12)/12,4)</f>
        <v>0.0093</v>
      </c>
      <c r="I82" s="292">
        <f t="shared" ref="I82:I87" si="4">ROUND(H82*$I$79,2)</f>
        <v>33.29</v>
      </c>
      <c r="J82" s="293"/>
      <c r="K82" s="350"/>
      <c r="L82" s="260"/>
    </row>
    <row r="83" ht="15.75" customHeight="1" spans="1:12">
      <c r="A83" s="228" t="s">
        <v>100</v>
      </c>
      <c r="B83" s="214" t="s">
        <v>225</v>
      </c>
      <c r="C83" s="208"/>
      <c r="D83" s="208"/>
      <c r="E83" s="208"/>
      <c r="F83" s="208"/>
      <c r="G83" s="210"/>
      <c r="H83" s="230">
        <f>ROUND((2/30)/12,4)</f>
        <v>0.0056</v>
      </c>
      <c r="I83" s="292">
        <f t="shared" si="4"/>
        <v>20.05</v>
      </c>
      <c r="J83" s="293"/>
      <c r="K83" s="260"/>
      <c r="L83" s="260"/>
    </row>
    <row r="84" ht="15.75" customHeight="1" spans="1:12">
      <c r="A84" s="228" t="s">
        <v>104</v>
      </c>
      <c r="B84" s="214" t="s">
        <v>226</v>
      </c>
      <c r="C84" s="208"/>
      <c r="D84" s="208"/>
      <c r="E84" s="208"/>
      <c r="F84" s="208"/>
      <c r="G84" s="210"/>
      <c r="H84" s="230">
        <f>ROUND(((5/30)/12)*2%,4)</f>
        <v>0.0003</v>
      </c>
      <c r="I84" s="292">
        <f t="shared" si="4"/>
        <v>1.07</v>
      </c>
      <c r="J84" s="293"/>
      <c r="K84" s="260"/>
      <c r="L84" s="260"/>
    </row>
    <row r="85" ht="15.75" customHeight="1" spans="1:12">
      <c r="A85" s="228" t="s">
        <v>108</v>
      </c>
      <c r="B85" s="214" t="s">
        <v>227</v>
      </c>
      <c r="C85" s="208"/>
      <c r="D85" s="208"/>
      <c r="E85" s="208"/>
      <c r="F85" s="208"/>
      <c r="G85" s="210"/>
      <c r="H85" s="230">
        <f>ROUND(((15/30)/12)*8%,4)</f>
        <v>0.0033</v>
      </c>
      <c r="I85" s="292">
        <f t="shared" si="4"/>
        <v>11.81</v>
      </c>
      <c r="J85" s="293"/>
      <c r="K85" s="260"/>
      <c r="L85" s="260"/>
    </row>
    <row r="86" ht="15.75" customHeight="1" spans="1:12">
      <c r="A86" s="228" t="s">
        <v>148</v>
      </c>
      <c r="B86" s="214" t="s">
        <v>228</v>
      </c>
      <c r="C86" s="208"/>
      <c r="D86" s="208"/>
      <c r="E86" s="208"/>
      <c r="F86" s="208"/>
      <c r="G86" s="210"/>
      <c r="H86" s="230">
        <f>ROUND(((1+1/3)/12*4/12)*2%,4)</f>
        <v>0.0007</v>
      </c>
      <c r="I86" s="292">
        <f t="shared" si="4"/>
        <v>2.51</v>
      </c>
      <c r="J86" s="293"/>
      <c r="K86" s="260"/>
      <c r="L86" s="260"/>
    </row>
    <row r="87" ht="15.75" customHeight="1" spans="1:12">
      <c r="A87" s="243" t="s">
        <v>150</v>
      </c>
      <c r="B87" s="331" t="s">
        <v>229</v>
      </c>
      <c r="C87" s="208"/>
      <c r="D87" s="208"/>
      <c r="E87" s="208"/>
      <c r="F87" s="208"/>
      <c r="G87" s="210"/>
      <c r="H87" s="332">
        <v>0</v>
      </c>
      <c r="I87" s="292">
        <f t="shared" si="4"/>
        <v>0</v>
      </c>
      <c r="J87" s="293"/>
      <c r="K87" s="260"/>
      <c r="L87" s="260"/>
    </row>
    <row r="88" ht="15.75" customHeight="1" spans="1:12">
      <c r="A88" s="212" t="s">
        <v>230</v>
      </c>
      <c r="B88" s="208"/>
      <c r="C88" s="208"/>
      <c r="D88" s="208"/>
      <c r="E88" s="208"/>
      <c r="F88" s="208"/>
      <c r="G88" s="210"/>
      <c r="H88" s="232">
        <f>SUM(H82:H87)</f>
        <v>0.0192</v>
      </c>
      <c r="I88" s="288">
        <f>SUM(I82:I87)</f>
        <v>68.73</v>
      </c>
      <c r="J88" s="293"/>
      <c r="K88" s="260"/>
      <c r="L88" s="353"/>
    </row>
    <row r="89" ht="15.75" customHeight="1" spans="1:12">
      <c r="A89" s="241"/>
      <c r="B89" s="208"/>
      <c r="C89" s="208"/>
      <c r="D89" s="208"/>
      <c r="E89" s="208"/>
      <c r="F89" s="208"/>
      <c r="G89" s="208"/>
      <c r="H89" s="208"/>
      <c r="I89" s="210"/>
      <c r="J89" s="293"/>
      <c r="K89" s="354"/>
      <c r="L89" s="260"/>
    </row>
    <row r="90" ht="15.75" customHeight="1" spans="1:12">
      <c r="A90" s="333" t="s">
        <v>231</v>
      </c>
      <c r="B90" s="208"/>
      <c r="C90" s="208"/>
      <c r="D90" s="208"/>
      <c r="E90" s="208"/>
      <c r="F90" s="208"/>
      <c r="G90" s="210"/>
      <c r="H90" s="334" t="s">
        <v>138</v>
      </c>
      <c r="I90" s="334" t="s">
        <v>139</v>
      </c>
      <c r="J90" s="293"/>
      <c r="K90" s="260"/>
      <c r="L90" s="260"/>
    </row>
    <row r="91" ht="15.75" customHeight="1" spans="1:12">
      <c r="A91" s="243" t="s">
        <v>97</v>
      </c>
      <c r="B91" s="331" t="s">
        <v>232</v>
      </c>
      <c r="C91" s="208"/>
      <c r="D91" s="208"/>
      <c r="E91" s="208"/>
      <c r="F91" s="208"/>
      <c r="G91" s="210"/>
      <c r="H91" s="332">
        <v>0</v>
      </c>
      <c r="I91" s="355">
        <f>I31*H91</f>
        <v>0</v>
      </c>
      <c r="J91" s="293"/>
      <c r="K91" s="260"/>
      <c r="L91" s="260"/>
    </row>
    <row r="92" ht="15.75" customHeight="1" spans="1:12">
      <c r="A92" s="333" t="s">
        <v>233</v>
      </c>
      <c r="B92" s="208"/>
      <c r="C92" s="208"/>
      <c r="D92" s="208"/>
      <c r="E92" s="208"/>
      <c r="F92" s="208"/>
      <c r="G92" s="210"/>
      <c r="H92" s="335">
        <f>H91</f>
        <v>0</v>
      </c>
      <c r="I92" s="356">
        <f>I91</f>
        <v>0</v>
      </c>
      <c r="J92" s="293"/>
      <c r="K92" s="357"/>
      <c r="L92" s="260"/>
    </row>
    <row r="93" ht="15.75" customHeight="1" spans="1:12">
      <c r="A93" s="241"/>
      <c r="B93" s="208"/>
      <c r="C93" s="208"/>
      <c r="D93" s="208"/>
      <c r="E93" s="208"/>
      <c r="F93" s="208"/>
      <c r="G93" s="208"/>
      <c r="H93" s="208"/>
      <c r="I93" s="210"/>
      <c r="J93" s="293"/>
      <c r="K93" s="260"/>
      <c r="L93" s="260"/>
    </row>
    <row r="94" ht="15.75" customHeight="1" spans="1:12">
      <c r="A94" s="212" t="s">
        <v>234</v>
      </c>
      <c r="B94" s="208"/>
      <c r="C94" s="208"/>
      <c r="D94" s="208"/>
      <c r="E94" s="208"/>
      <c r="F94" s="208"/>
      <c r="G94" s="208"/>
      <c r="H94" s="208"/>
      <c r="I94" s="210"/>
      <c r="J94" s="293"/>
      <c r="K94" s="260"/>
      <c r="L94" s="260"/>
    </row>
    <row r="95" ht="15.75" customHeight="1" spans="1:12">
      <c r="A95" s="212" t="s">
        <v>235</v>
      </c>
      <c r="B95" s="208"/>
      <c r="C95" s="208"/>
      <c r="D95" s="208"/>
      <c r="E95" s="208"/>
      <c r="F95" s="208"/>
      <c r="G95" s="208"/>
      <c r="H95" s="210"/>
      <c r="I95" s="227" t="s">
        <v>139</v>
      </c>
      <c r="J95" s="293"/>
      <c r="K95" s="260"/>
      <c r="L95" s="260"/>
    </row>
    <row r="96" ht="15.75" customHeight="1" spans="1:12">
      <c r="A96" s="228" t="s">
        <v>236</v>
      </c>
      <c r="B96" s="216" t="s">
        <v>237</v>
      </c>
      <c r="C96" s="208"/>
      <c r="D96" s="208"/>
      <c r="E96" s="208"/>
      <c r="F96" s="208"/>
      <c r="G96" s="208"/>
      <c r="H96" s="210"/>
      <c r="I96" s="292">
        <f>I88</f>
        <v>68.73</v>
      </c>
      <c r="J96" s="293"/>
      <c r="K96" s="260"/>
      <c r="L96" s="260"/>
    </row>
    <row r="97" ht="15.75" customHeight="1" spans="1:12">
      <c r="A97" s="243" t="s">
        <v>238</v>
      </c>
      <c r="B97" s="336" t="s">
        <v>239</v>
      </c>
      <c r="C97" s="208"/>
      <c r="D97" s="208"/>
      <c r="E97" s="208"/>
      <c r="F97" s="208"/>
      <c r="G97" s="208"/>
      <c r="H97" s="210"/>
      <c r="I97" s="355">
        <f>I92</f>
        <v>0</v>
      </c>
      <c r="J97" s="293"/>
      <c r="K97" s="260"/>
      <c r="L97" s="260"/>
    </row>
    <row r="98" ht="15.75" customHeight="1" spans="1:12">
      <c r="A98" s="212" t="s">
        <v>240</v>
      </c>
      <c r="B98" s="208"/>
      <c r="C98" s="208"/>
      <c r="D98" s="208"/>
      <c r="E98" s="208"/>
      <c r="F98" s="208"/>
      <c r="G98" s="208"/>
      <c r="H98" s="210"/>
      <c r="I98" s="288">
        <f>SUM(I96:I97)</f>
        <v>68.73</v>
      </c>
      <c r="J98" s="293"/>
      <c r="K98" s="260"/>
      <c r="L98" s="260"/>
    </row>
    <row r="99" ht="15.75" customHeight="1" spans="1:12">
      <c r="A99" s="241"/>
      <c r="B99" s="208"/>
      <c r="C99" s="208"/>
      <c r="D99" s="208"/>
      <c r="E99" s="208"/>
      <c r="F99" s="208"/>
      <c r="G99" s="208"/>
      <c r="H99" s="208"/>
      <c r="I99" s="210"/>
      <c r="J99" s="293"/>
      <c r="K99" s="260"/>
      <c r="L99" s="260"/>
    </row>
    <row r="100" ht="15.75" customHeight="1" spans="1:12">
      <c r="A100" s="212" t="s">
        <v>241</v>
      </c>
      <c r="B100" s="208"/>
      <c r="C100" s="208"/>
      <c r="D100" s="208"/>
      <c r="E100" s="208"/>
      <c r="F100" s="208"/>
      <c r="G100" s="208"/>
      <c r="H100" s="208"/>
      <c r="I100" s="210"/>
      <c r="J100" s="293"/>
      <c r="K100" s="260"/>
      <c r="L100" s="260"/>
    </row>
    <row r="101" ht="15.75" customHeight="1" spans="1:12">
      <c r="A101" s="227">
        <v>5</v>
      </c>
      <c r="B101" s="212" t="s">
        <v>242</v>
      </c>
      <c r="C101" s="208"/>
      <c r="D101" s="208"/>
      <c r="E101" s="208"/>
      <c r="F101" s="208"/>
      <c r="G101" s="210"/>
      <c r="H101" s="227"/>
      <c r="I101" s="227" t="s">
        <v>139</v>
      </c>
      <c r="J101" s="293"/>
      <c r="K101" s="260"/>
      <c r="L101" s="260"/>
    </row>
    <row r="102" ht="15.75" customHeight="1" spans="1:12">
      <c r="A102" s="337" t="s">
        <v>97</v>
      </c>
      <c r="B102" s="225" t="s">
        <v>243</v>
      </c>
      <c r="C102" s="208"/>
      <c r="D102" s="208"/>
      <c r="E102" s="208"/>
      <c r="F102" s="208"/>
      <c r="G102" s="210"/>
      <c r="H102" s="338" t="s">
        <v>187</v>
      </c>
      <c r="I102" s="292">
        <v>0</v>
      </c>
      <c r="J102" s="293"/>
      <c r="K102" s="260"/>
      <c r="L102" s="260"/>
    </row>
    <row r="103" ht="15.75" customHeight="1" spans="1:12">
      <c r="A103" s="337" t="s">
        <v>100</v>
      </c>
      <c r="B103" s="225" t="s">
        <v>244</v>
      </c>
      <c r="C103" s="208"/>
      <c r="D103" s="208"/>
      <c r="E103" s="208"/>
      <c r="F103" s="208"/>
      <c r="G103" s="210"/>
      <c r="H103" s="338" t="s">
        <v>187</v>
      </c>
      <c r="I103" s="358">
        <v>49.11</v>
      </c>
      <c r="J103" s="293"/>
      <c r="K103" s="260"/>
      <c r="L103" s="260"/>
    </row>
    <row r="104" ht="15.75" customHeight="1" spans="1:12">
      <c r="A104" s="337" t="s">
        <v>104</v>
      </c>
      <c r="B104" s="225" t="s">
        <v>245</v>
      </c>
      <c r="C104" s="208"/>
      <c r="D104" s="208"/>
      <c r="E104" s="208"/>
      <c r="F104" s="208"/>
      <c r="G104" s="210"/>
      <c r="H104" s="338" t="s">
        <v>187</v>
      </c>
      <c r="I104" s="358">
        <v>59.58</v>
      </c>
      <c r="J104" s="293"/>
      <c r="K104" s="260"/>
      <c r="L104" s="260"/>
    </row>
    <row r="105" ht="15.75" customHeight="1" spans="1:12">
      <c r="A105" s="337" t="s">
        <v>108</v>
      </c>
      <c r="B105" s="225" t="s">
        <v>246</v>
      </c>
      <c r="C105" s="208"/>
      <c r="D105" s="208"/>
      <c r="E105" s="208"/>
      <c r="F105" s="208"/>
      <c r="G105" s="210"/>
      <c r="H105" s="339" t="s">
        <v>187</v>
      </c>
      <c r="I105" s="292">
        <f>EQUIPAMENTOS!I223</f>
        <v>1.22</v>
      </c>
      <c r="J105" s="293"/>
      <c r="K105" s="260"/>
      <c r="L105" s="260"/>
    </row>
    <row r="106" ht="15.75" customHeight="1" spans="1:12">
      <c r="A106" s="212" t="s">
        <v>247</v>
      </c>
      <c r="B106" s="208"/>
      <c r="C106" s="208"/>
      <c r="D106" s="208"/>
      <c r="E106" s="208"/>
      <c r="F106" s="208"/>
      <c r="G106" s="210"/>
      <c r="H106" s="232" t="s">
        <v>187</v>
      </c>
      <c r="I106" s="288">
        <f>SUM(I102:I105)</f>
        <v>109.91</v>
      </c>
      <c r="J106" s="293"/>
      <c r="K106" s="260"/>
      <c r="L106" s="260"/>
    </row>
    <row r="107" ht="15.75" customHeight="1" spans="1:12">
      <c r="A107" s="233" t="s">
        <v>248</v>
      </c>
      <c r="B107" s="234"/>
      <c r="C107" s="234"/>
      <c r="D107" s="234"/>
      <c r="E107" s="234"/>
      <c r="F107" s="234"/>
      <c r="G107" s="235" t="s">
        <v>162</v>
      </c>
      <c r="H107" s="208"/>
      <c r="I107" s="294">
        <f>I31</f>
        <v>1704.89</v>
      </c>
      <c r="J107" s="293"/>
      <c r="K107" s="260"/>
      <c r="L107" s="260"/>
    </row>
    <row r="108" ht="15.75" customHeight="1" spans="1:12">
      <c r="A108" s="236"/>
      <c r="B108" s="233"/>
      <c r="C108" s="233"/>
      <c r="D108" s="233"/>
      <c r="E108" s="233"/>
      <c r="F108" s="237"/>
      <c r="G108" s="235" t="s">
        <v>211</v>
      </c>
      <c r="H108" s="208"/>
      <c r="I108" s="294">
        <f>I64</f>
        <v>1640.75</v>
      </c>
      <c r="J108" s="293"/>
      <c r="K108" s="260"/>
      <c r="L108" s="260"/>
    </row>
    <row r="109" ht="15.75" customHeight="1" spans="1:12">
      <c r="A109" s="236"/>
      <c r="B109" s="233"/>
      <c r="C109" s="233"/>
      <c r="D109" s="233"/>
      <c r="E109" s="233"/>
      <c r="F109" s="237"/>
      <c r="G109" s="235" t="s">
        <v>221</v>
      </c>
      <c r="H109" s="208"/>
      <c r="I109" s="294">
        <f>I75</f>
        <v>233.85</v>
      </c>
      <c r="J109" s="293"/>
      <c r="K109" s="260"/>
      <c r="L109" s="260"/>
    </row>
    <row r="110" ht="15.75" customHeight="1" spans="1:12">
      <c r="A110" s="236"/>
      <c r="B110" s="233"/>
      <c r="C110" s="233"/>
      <c r="D110" s="233"/>
      <c r="E110" s="233"/>
      <c r="F110" s="237"/>
      <c r="G110" s="235" t="s">
        <v>249</v>
      </c>
      <c r="H110" s="208"/>
      <c r="I110" s="294">
        <f>I98</f>
        <v>68.73</v>
      </c>
      <c r="J110" s="293"/>
      <c r="K110" s="299"/>
      <c r="L110" s="299"/>
    </row>
    <row r="111" ht="15.75" customHeight="1" spans="1:12">
      <c r="A111" s="236"/>
      <c r="B111" s="233"/>
      <c r="C111" s="233"/>
      <c r="D111" s="233"/>
      <c r="E111" s="233"/>
      <c r="F111" s="237"/>
      <c r="G111" s="235" t="s">
        <v>250</v>
      </c>
      <c r="H111" s="208"/>
      <c r="I111" s="294">
        <f>I106</f>
        <v>109.91</v>
      </c>
      <c r="J111" s="293"/>
      <c r="K111" s="299"/>
      <c r="L111" s="299"/>
    </row>
    <row r="112" ht="15.75" customHeight="1" spans="1:12">
      <c r="A112" s="236"/>
      <c r="B112" s="237"/>
      <c r="C112" s="237"/>
      <c r="D112" s="237"/>
      <c r="E112" s="237"/>
      <c r="F112" s="237"/>
      <c r="G112" s="235" t="s">
        <v>75</v>
      </c>
      <c r="H112" s="208"/>
      <c r="I112" s="294">
        <f>SUM(I107:I111)</f>
        <v>3758.13</v>
      </c>
      <c r="J112" s="293"/>
      <c r="K112" s="260"/>
      <c r="L112" s="260"/>
    </row>
    <row r="113" ht="15.75" customHeight="1" spans="1:12">
      <c r="A113" s="212" t="s">
        <v>251</v>
      </c>
      <c r="B113" s="208"/>
      <c r="C113" s="208"/>
      <c r="D113" s="208"/>
      <c r="E113" s="208"/>
      <c r="F113" s="208"/>
      <c r="G113" s="208"/>
      <c r="H113" s="208"/>
      <c r="I113" s="210"/>
      <c r="J113" s="293"/>
      <c r="K113" s="260"/>
      <c r="L113" s="260"/>
    </row>
    <row r="114" ht="15.75" customHeight="1" spans="1:12">
      <c r="A114" s="227">
        <v>6</v>
      </c>
      <c r="B114" s="212" t="s">
        <v>252</v>
      </c>
      <c r="C114" s="208"/>
      <c r="D114" s="208"/>
      <c r="E114" s="208"/>
      <c r="F114" s="208"/>
      <c r="G114" s="210"/>
      <c r="H114" s="227" t="s">
        <v>138</v>
      </c>
      <c r="I114" s="227" t="s">
        <v>139</v>
      </c>
      <c r="J114" s="293"/>
      <c r="K114" s="260"/>
      <c r="L114" s="260"/>
    </row>
    <row r="115" ht="15.75" customHeight="1" spans="1:12">
      <c r="A115" s="228" t="s">
        <v>97</v>
      </c>
      <c r="B115" s="214" t="s">
        <v>253</v>
      </c>
      <c r="C115" s="208"/>
      <c r="D115" s="208"/>
      <c r="E115" s="208"/>
      <c r="F115" s="208"/>
      <c r="G115" s="210"/>
      <c r="H115" s="340">
        <v>0.0123</v>
      </c>
      <c r="I115" s="292">
        <f>ROUND(H115*I112,2)</f>
        <v>46.22</v>
      </c>
      <c r="J115" s="293"/>
      <c r="K115" s="260"/>
      <c r="L115" s="260"/>
    </row>
    <row r="116" ht="15.75" customHeight="1" spans="1:12">
      <c r="A116" s="228" t="s">
        <v>100</v>
      </c>
      <c r="B116" s="214" t="s">
        <v>254</v>
      </c>
      <c r="C116" s="208"/>
      <c r="D116" s="208"/>
      <c r="E116" s="208"/>
      <c r="F116" s="208"/>
      <c r="G116" s="210"/>
      <c r="H116" s="340">
        <v>0.0123</v>
      </c>
      <c r="I116" s="292">
        <f>ROUND(H116*(I112+I115),2)</f>
        <v>46.79</v>
      </c>
      <c r="J116" s="293"/>
      <c r="K116" s="260"/>
      <c r="L116" s="260"/>
    </row>
    <row r="117" ht="15.75" customHeight="1" spans="1:12">
      <c r="A117" s="228" t="s">
        <v>104</v>
      </c>
      <c r="B117" s="341" t="s">
        <v>255</v>
      </c>
      <c r="C117" s="208"/>
      <c r="D117" s="208"/>
      <c r="E117" s="208"/>
      <c r="F117" s="208"/>
      <c r="G117" s="210"/>
      <c r="H117" s="230"/>
      <c r="I117" s="361"/>
      <c r="J117" s="293"/>
      <c r="K117" s="260"/>
      <c r="L117" s="260"/>
    </row>
    <row r="118" ht="15.75" customHeight="1" spans="1:12">
      <c r="A118" s="228" t="s">
        <v>256</v>
      </c>
      <c r="B118" s="214" t="s">
        <v>257</v>
      </c>
      <c r="C118" s="208"/>
      <c r="D118" s="208"/>
      <c r="E118" s="208"/>
      <c r="F118" s="208"/>
      <c r="G118" s="210"/>
      <c r="H118" s="340">
        <v>0.0076</v>
      </c>
      <c r="I118" s="292">
        <f t="shared" ref="I118:I120" si="5">ROUND($I$128*H118,2)</f>
        <v>32.25</v>
      </c>
      <c r="J118" s="293"/>
      <c r="K118" s="260"/>
      <c r="L118" s="260"/>
    </row>
    <row r="119" ht="15.75" customHeight="1" spans="1:12">
      <c r="A119" s="228" t="s">
        <v>258</v>
      </c>
      <c r="B119" s="214" t="s">
        <v>152</v>
      </c>
      <c r="C119" s="208"/>
      <c r="D119" s="208"/>
      <c r="E119" s="208"/>
      <c r="F119" s="208"/>
      <c r="G119" s="210"/>
      <c r="H119" s="342">
        <v>0.0349</v>
      </c>
      <c r="I119" s="292">
        <f t="shared" si="5"/>
        <v>148.1</v>
      </c>
      <c r="J119" s="293"/>
      <c r="K119" s="260"/>
      <c r="L119" s="260"/>
    </row>
    <row r="120" ht="15.75" customHeight="1" spans="1:12">
      <c r="A120" s="228" t="s">
        <v>259</v>
      </c>
      <c r="B120" s="214" t="s">
        <v>260</v>
      </c>
      <c r="C120" s="208"/>
      <c r="D120" s="208"/>
      <c r="E120" s="208"/>
      <c r="F120" s="208"/>
      <c r="G120" s="210"/>
      <c r="H120" s="343">
        <v>0.05</v>
      </c>
      <c r="I120" s="292">
        <f t="shared" si="5"/>
        <v>212.18</v>
      </c>
      <c r="J120" s="293"/>
      <c r="K120" s="260"/>
      <c r="L120" s="260"/>
    </row>
    <row r="121" ht="15.75" customHeight="1" spans="1:12">
      <c r="A121" s="212" t="s">
        <v>261</v>
      </c>
      <c r="B121" s="208"/>
      <c r="C121" s="208"/>
      <c r="D121" s="208"/>
      <c r="E121" s="208"/>
      <c r="F121" s="208"/>
      <c r="G121" s="210"/>
      <c r="H121" s="344">
        <f>SUM(H115:H120)</f>
        <v>0.1171</v>
      </c>
      <c r="I121" s="288">
        <f>SUM(I115:I120)</f>
        <v>485.54</v>
      </c>
      <c r="J121" s="293"/>
      <c r="K121" s="260"/>
      <c r="L121" s="260"/>
    </row>
    <row r="122" ht="15.75" customHeight="1" spans="1:12">
      <c r="A122" s="215"/>
      <c r="B122" s="345"/>
      <c r="C122" s="345"/>
      <c r="D122" s="345"/>
      <c r="E122" s="345"/>
      <c r="F122" s="345"/>
      <c r="G122" s="345"/>
      <c r="H122" s="345"/>
      <c r="I122" s="261"/>
      <c r="J122" s="293"/>
      <c r="K122" s="260"/>
      <c r="L122" s="260"/>
    </row>
    <row r="123" ht="15.75" customHeight="1" spans="1:12">
      <c r="A123" s="346" t="s">
        <v>262</v>
      </c>
      <c r="B123" s="347" t="s">
        <v>263</v>
      </c>
      <c r="C123" s="347"/>
      <c r="D123" s="347"/>
      <c r="E123" s="347"/>
      <c r="F123" s="347"/>
      <c r="G123" s="347"/>
      <c r="H123" s="348">
        <f>SUM(H118+H119+H120)</f>
        <v>0.0925</v>
      </c>
      <c r="I123" s="362"/>
      <c r="J123" s="293"/>
      <c r="K123" s="260"/>
      <c r="L123" s="260"/>
    </row>
    <row r="124" ht="15.75" customHeight="1" spans="1:12">
      <c r="A124" s="346"/>
      <c r="B124" s="347">
        <v>100</v>
      </c>
      <c r="C124" s="347"/>
      <c r="D124" s="347"/>
      <c r="E124" s="347"/>
      <c r="F124" s="347"/>
      <c r="G124" s="347"/>
      <c r="H124" s="348"/>
      <c r="I124" s="362"/>
      <c r="J124" s="293"/>
      <c r="K124" s="260"/>
      <c r="L124" s="260"/>
    </row>
    <row r="125" ht="15.75" customHeight="1" spans="1:12">
      <c r="A125" s="349"/>
      <c r="B125" s="347"/>
      <c r="C125" s="347"/>
      <c r="D125" s="347"/>
      <c r="E125" s="347"/>
      <c r="F125" s="347"/>
      <c r="G125" s="347"/>
      <c r="H125" s="348"/>
      <c r="I125" s="362"/>
      <c r="J125" s="293"/>
      <c r="K125" s="299"/>
      <c r="L125" s="299"/>
    </row>
    <row r="126" ht="15.75" customHeight="1" spans="1:12">
      <c r="A126" s="346" t="s">
        <v>264</v>
      </c>
      <c r="B126" s="347" t="s">
        <v>265</v>
      </c>
      <c r="C126" s="347"/>
      <c r="D126" s="347"/>
      <c r="E126" s="347"/>
      <c r="F126" s="347"/>
      <c r="G126" s="347"/>
      <c r="H126" s="348"/>
      <c r="I126" s="362">
        <f>I112+I115+I116</f>
        <v>3851.14</v>
      </c>
      <c r="J126" s="293"/>
      <c r="K126" s="260"/>
      <c r="L126" s="260"/>
    </row>
    <row r="127" ht="15.75" customHeight="1" spans="1:12">
      <c r="A127" s="346"/>
      <c r="B127" s="347"/>
      <c r="C127" s="347"/>
      <c r="D127" s="347"/>
      <c r="E127" s="347"/>
      <c r="F127" s="347"/>
      <c r="G127" s="347"/>
      <c r="H127" s="348"/>
      <c r="I127" s="362"/>
      <c r="J127" s="293"/>
      <c r="K127" s="260"/>
      <c r="L127" s="260"/>
    </row>
    <row r="128" ht="15.75" customHeight="1" spans="1:12">
      <c r="A128" s="346" t="s">
        <v>266</v>
      </c>
      <c r="B128" s="347" t="s">
        <v>267</v>
      </c>
      <c r="C128" s="347"/>
      <c r="D128" s="347"/>
      <c r="E128" s="347"/>
      <c r="F128" s="347"/>
      <c r="G128" s="347"/>
      <c r="H128" s="348"/>
      <c r="I128" s="362">
        <f>ROUND(I126/(1-H123),2)</f>
        <v>4243.68</v>
      </c>
      <c r="J128" s="293"/>
      <c r="K128" s="260"/>
      <c r="L128" s="260"/>
    </row>
    <row r="129" ht="15.75" customHeight="1" spans="1:12">
      <c r="A129" s="346"/>
      <c r="B129" s="347"/>
      <c r="C129" s="347"/>
      <c r="D129" s="347"/>
      <c r="E129" s="347"/>
      <c r="F129" s="347"/>
      <c r="G129" s="347"/>
      <c r="H129" s="348"/>
      <c r="I129" s="362"/>
      <c r="J129" s="293"/>
      <c r="K129" s="260"/>
      <c r="L129" s="260"/>
    </row>
    <row r="130" ht="15.75" customHeight="1" spans="1:12">
      <c r="A130" s="346"/>
      <c r="B130" s="347" t="s">
        <v>268</v>
      </c>
      <c r="C130" s="347"/>
      <c r="D130" s="347"/>
      <c r="E130" s="347"/>
      <c r="F130" s="347"/>
      <c r="G130" s="347"/>
      <c r="H130" s="348"/>
      <c r="I130" s="362">
        <f>I128-I126</f>
        <v>392.54</v>
      </c>
      <c r="J130" s="293"/>
      <c r="K130" s="260"/>
      <c r="L130" s="260"/>
    </row>
    <row r="131" ht="15.75" customHeight="1" spans="1:12">
      <c r="A131" s="215"/>
      <c r="B131" s="363"/>
      <c r="C131" s="363"/>
      <c r="D131" s="363"/>
      <c r="E131" s="363"/>
      <c r="F131" s="363"/>
      <c r="G131" s="363"/>
      <c r="H131" s="363"/>
      <c r="I131" s="364"/>
      <c r="J131" s="293"/>
      <c r="K131" s="260"/>
      <c r="L131" s="260"/>
    </row>
    <row r="132" ht="15.75" customHeight="1" spans="1:12">
      <c r="A132" s="212" t="s">
        <v>269</v>
      </c>
      <c r="B132" s="208"/>
      <c r="C132" s="208"/>
      <c r="D132" s="208"/>
      <c r="E132" s="208"/>
      <c r="F132" s="208"/>
      <c r="G132" s="208"/>
      <c r="H132" s="208"/>
      <c r="I132" s="210"/>
      <c r="J132" s="293"/>
      <c r="K132" s="260"/>
      <c r="L132" s="260"/>
    </row>
    <row r="133" ht="15.75" customHeight="1" spans="1:12">
      <c r="A133" s="212" t="s">
        <v>270</v>
      </c>
      <c r="B133" s="208"/>
      <c r="C133" s="208"/>
      <c r="D133" s="208"/>
      <c r="E133" s="208"/>
      <c r="F133" s="208"/>
      <c r="G133" s="208"/>
      <c r="H133" s="210"/>
      <c r="I133" s="227" t="s">
        <v>139</v>
      </c>
      <c r="J133" s="293"/>
      <c r="K133" s="299"/>
      <c r="L133" s="299"/>
    </row>
    <row r="134" ht="15.75" customHeight="1" spans="1:12">
      <c r="A134" s="213" t="s">
        <v>97</v>
      </c>
      <c r="B134" s="214" t="str">
        <f>A23</f>
        <v>MÓDULO 1 - COMPOSIÇÃO DA REMUNERAÇÃO</v>
      </c>
      <c r="C134" s="208"/>
      <c r="D134" s="208"/>
      <c r="E134" s="208"/>
      <c r="F134" s="208"/>
      <c r="G134" s="208"/>
      <c r="H134" s="210"/>
      <c r="I134" s="365">
        <f>I31</f>
        <v>1704.89</v>
      </c>
      <c r="J134" s="293"/>
      <c r="K134" s="299"/>
      <c r="L134" s="299"/>
    </row>
    <row r="135" ht="15.75" customHeight="1" spans="1:12">
      <c r="A135" s="213" t="s">
        <v>100</v>
      </c>
      <c r="B135" s="214" t="str">
        <f>A33</f>
        <v>MÓDULO 2 – ENCARGOS E BENEFÍCIOS ANUAIS, MENSAIS E DIÁRIOS</v>
      </c>
      <c r="C135" s="208"/>
      <c r="D135" s="208"/>
      <c r="E135" s="208"/>
      <c r="F135" s="208"/>
      <c r="G135" s="208"/>
      <c r="H135" s="210"/>
      <c r="I135" s="365">
        <f>I64</f>
        <v>1640.75</v>
      </c>
      <c r="J135" s="293"/>
      <c r="K135" s="299"/>
      <c r="L135" s="299"/>
    </row>
    <row r="136" ht="15.75" customHeight="1" spans="1:12">
      <c r="A136" s="213" t="s">
        <v>104</v>
      </c>
      <c r="B136" s="214" t="str">
        <f>A68</f>
        <v>MÓDULO 3 – PROVISÃO PARA RESCISÃO</v>
      </c>
      <c r="C136" s="208"/>
      <c r="D136" s="208"/>
      <c r="E136" s="208"/>
      <c r="F136" s="208"/>
      <c r="G136" s="208"/>
      <c r="H136" s="210"/>
      <c r="I136" s="365">
        <f>I75</f>
        <v>233.85</v>
      </c>
      <c r="J136" s="293"/>
      <c r="K136" s="247"/>
      <c r="L136" s="247"/>
    </row>
    <row r="137" ht="15.75" customHeight="1" spans="1:12">
      <c r="A137" s="213" t="s">
        <v>108</v>
      </c>
      <c r="B137" s="214" t="str">
        <f>A80</f>
        <v>MÓDULO 4 – CUSTO DE REPOSIÇÃO DO PROFISSIONAL AUSENTE</v>
      </c>
      <c r="C137" s="208"/>
      <c r="D137" s="208"/>
      <c r="E137" s="208"/>
      <c r="F137" s="208"/>
      <c r="G137" s="208"/>
      <c r="H137" s="210"/>
      <c r="I137" s="365">
        <f>I98</f>
        <v>68.73</v>
      </c>
      <c r="J137" s="366"/>
      <c r="K137" s="247"/>
      <c r="L137" s="247"/>
    </row>
    <row r="138" ht="15.75" customHeight="1" spans="1:12">
      <c r="A138" s="213" t="s">
        <v>148</v>
      </c>
      <c r="B138" s="214" t="str">
        <f>A100</f>
        <v>MÓDULO 5 – INSUMOS DIVERSOS</v>
      </c>
      <c r="C138" s="208"/>
      <c r="D138" s="208"/>
      <c r="E138" s="208"/>
      <c r="F138" s="208"/>
      <c r="G138" s="208"/>
      <c r="H138" s="210"/>
      <c r="I138" s="365">
        <f>I106</f>
        <v>109.91</v>
      </c>
      <c r="J138" s="293"/>
      <c r="K138" s="247"/>
      <c r="L138" s="247"/>
    </row>
    <row r="139" ht="15.75" customHeight="1" spans="1:12">
      <c r="A139" s="212" t="s">
        <v>271</v>
      </c>
      <c r="B139" s="208"/>
      <c r="C139" s="208"/>
      <c r="D139" s="208"/>
      <c r="E139" s="208"/>
      <c r="F139" s="208"/>
      <c r="G139" s="208"/>
      <c r="H139" s="210"/>
      <c r="I139" s="288">
        <f>SUM(I134:I138)</f>
        <v>3758.13</v>
      </c>
      <c r="J139" s="293"/>
      <c r="K139" s="246"/>
      <c r="L139" s="246"/>
    </row>
    <row r="140" ht="15.75" customHeight="1" spans="1:12">
      <c r="A140" s="213" t="s">
        <v>150</v>
      </c>
      <c r="B140" s="214" t="str">
        <f>A113</f>
        <v>MÓDULO 6 – CUSTOS INDIRETOS, TRIBUTOS E LUCRO</v>
      </c>
      <c r="C140" s="208"/>
      <c r="D140" s="208"/>
      <c r="E140" s="208"/>
      <c r="F140" s="208"/>
      <c r="G140" s="208"/>
      <c r="H140" s="210"/>
      <c r="I140" s="365">
        <f>I121</f>
        <v>485.54</v>
      </c>
      <c r="J140" s="367">
        <f>SUM(J30:J139)</f>
        <v>3081.877492</v>
      </c>
      <c r="K140" s="246"/>
      <c r="L140" s="246"/>
    </row>
    <row r="141" ht="15.75" customHeight="1" spans="1:12">
      <c r="A141" s="212" t="s">
        <v>272</v>
      </c>
      <c r="B141" s="208"/>
      <c r="C141" s="208"/>
      <c r="D141" s="208"/>
      <c r="E141" s="208"/>
      <c r="F141" s="208"/>
      <c r="G141" s="208"/>
      <c r="H141" s="210"/>
      <c r="I141" s="288">
        <f>SUM(I139:I140)</f>
        <v>4243.67</v>
      </c>
      <c r="J141" s="246"/>
      <c r="K141" s="246"/>
      <c r="L141" s="246"/>
    </row>
    <row r="142" ht="15.75" customHeight="1" spans="9:9">
      <c r="I142" s="368"/>
    </row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51">
    <mergeCell ref="A1:I1"/>
    <mergeCell ref="A3:I3"/>
    <mergeCell ref="A4:I4"/>
    <mergeCell ref="A5:G5"/>
    <mergeCell ref="H5:I5"/>
    <mergeCell ref="A6:I6"/>
    <mergeCell ref="A7:I7"/>
    <mergeCell ref="B8:H8"/>
    <mergeCell ref="B9:H9"/>
    <mergeCell ref="B10:H10"/>
    <mergeCell ref="B11:H11"/>
    <mergeCell ref="A12:I12"/>
    <mergeCell ref="A13:I13"/>
    <mergeCell ref="A14:B14"/>
    <mergeCell ref="C14:D14"/>
    <mergeCell ref="E14:I14"/>
    <mergeCell ref="A15:B15"/>
    <mergeCell ref="C15:D15"/>
    <mergeCell ref="E15:I15"/>
    <mergeCell ref="A16:I16"/>
    <mergeCell ref="B17:H17"/>
    <mergeCell ref="B18:H18"/>
    <mergeCell ref="B19:H19"/>
    <mergeCell ref="B20:H20"/>
    <mergeCell ref="B21:H21"/>
    <mergeCell ref="A22:I22"/>
    <mergeCell ref="A23:I23"/>
    <mergeCell ref="B24:G24"/>
    <mergeCell ref="B25:G25"/>
    <mergeCell ref="B26:G26"/>
    <mergeCell ref="B27:G27"/>
    <mergeCell ref="B28:G28"/>
    <mergeCell ref="B29:G29"/>
    <mergeCell ref="B30:G30"/>
    <mergeCell ref="A31:H31"/>
    <mergeCell ref="A32:I32"/>
    <mergeCell ref="A33:I33"/>
    <mergeCell ref="A34:G34"/>
    <mergeCell ref="B35:G35"/>
    <mergeCell ref="B36:G36"/>
    <mergeCell ref="A37:G37"/>
    <mergeCell ref="G38:H38"/>
    <mergeCell ref="G39:H39"/>
    <mergeCell ref="G40:H40"/>
    <mergeCell ref="A41:G41"/>
    <mergeCell ref="B42:G42"/>
    <mergeCell ref="B43:G43"/>
    <mergeCell ref="B44:G44"/>
    <mergeCell ref="B45:G45"/>
    <mergeCell ref="B46:G46"/>
    <mergeCell ref="B47:G47"/>
    <mergeCell ref="B48:G48"/>
    <mergeCell ref="B49:G49"/>
    <mergeCell ref="K49:L49"/>
    <mergeCell ref="A50:G50"/>
    <mergeCell ref="K50:L50"/>
    <mergeCell ref="A51:I51"/>
    <mergeCell ref="A52:G52"/>
    <mergeCell ref="B53:G53"/>
    <mergeCell ref="B54:G54"/>
    <mergeCell ref="B55:G55"/>
    <mergeCell ref="B56:G56"/>
    <mergeCell ref="A57:H57"/>
    <mergeCell ref="A58:I58"/>
    <mergeCell ref="A59:I59"/>
    <mergeCell ref="A60:H60"/>
    <mergeCell ref="B61:H61"/>
    <mergeCell ref="B62:H62"/>
    <mergeCell ref="B63:H63"/>
    <mergeCell ref="A64:H64"/>
    <mergeCell ref="G65:H65"/>
    <mergeCell ref="G66:H66"/>
    <mergeCell ref="G67:H67"/>
    <mergeCell ref="A68:I68"/>
    <mergeCell ref="B69:G69"/>
    <mergeCell ref="B70:G70"/>
    <mergeCell ref="B71:G71"/>
    <mergeCell ref="B72:G72"/>
    <mergeCell ref="B73:G73"/>
    <mergeCell ref="B74:G74"/>
    <mergeCell ref="A75:G75"/>
    <mergeCell ref="G76:H76"/>
    <mergeCell ref="G77:H77"/>
    <mergeCell ref="G78:H78"/>
    <mergeCell ref="G79:H79"/>
    <mergeCell ref="A80:I80"/>
    <mergeCell ref="A81:G81"/>
    <mergeCell ref="B82:G82"/>
    <mergeCell ref="B83:G83"/>
    <mergeCell ref="B84:G84"/>
    <mergeCell ref="B85:G85"/>
    <mergeCell ref="B86:G86"/>
    <mergeCell ref="B87:G87"/>
    <mergeCell ref="A88:G88"/>
    <mergeCell ref="A89:I89"/>
    <mergeCell ref="A90:G90"/>
    <mergeCell ref="B91:G91"/>
    <mergeCell ref="A92:G92"/>
    <mergeCell ref="A93:I93"/>
    <mergeCell ref="A94:I94"/>
    <mergeCell ref="A95:H95"/>
    <mergeCell ref="B96:H96"/>
    <mergeCell ref="B97:H97"/>
    <mergeCell ref="A98:H98"/>
    <mergeCell ref="A99:I99"/>
    <mergeCell ref="A100:I100"/>
    <mergeCell ref="B101:G101"/>
    <mergeCell ref="B102:G102"/>
    <mergeCell ref="B103:G103"/>
    <mergeCell ref="B104:G104"/>
    <mergeCell ref="B105:G105"/>
    <mergeCell ref="A106:G106"/>
    <mergeCell ref="G107:H107"/>
    <mergeCell ref="G108:H108"/>
    <mergeCell ref="G109:H109"/>
    <mergeCell ref="G110:H110"/>
    <mergeCell ref="G111:H111"/>
    <mergeCell ref="G112:H112"/>
    <mergeCell ref="A113:I113"/>
    <mergeCell ref="B114:G114"/>
    <mergeCell ref="B115:G115"/>
    <mergeCell ref="B116:G116"/>
    <mergeCell ref="B117:G117"/>
    <mergeCell ref="B118:G118"/>
    <mergeCell ref="B119:G119"/>
    <mergeCell ref="B120:G120"/>
    <mergeCell ref="A121:G121"/>
    <mergeCell ref="B122:I122"/>
    <mergeCell ref="B123:G123"/>
    <mergeCell ref="B124:G124"/>
    <mergeCell ref="B126:G126"/>
    <mergeCell ref="B128:G128"/>
    <mergeCell ref="B130:G130"/>
    <mergeCell ref="A132:I132"/>
    <mergeCell ref="A133:H133"/>
    <mergeCell ref="B134:H134"/>
    <mergeCell ref="B135:H135"/>
    <mergeCell ref="B136:H136"/>
    <mergeCell ref="B137:H137"/>
    <mergeCell ref="B138:H138"/>
    <mergeCell ref="A139:H139"/>
    <mergeCell ref="B140:H140"/>
    <mergeCell ref="A141:H141"/>
    <mergeCell ref="J3:J30"/>
    <mergeCell ref="K52:K54"/>
    <mergeCell ref="L52:L54"/>
    <mergeCell ref="A107:F112"/>
    <mergeCell ref="A76:F79"/>
    <mergeCell ref="A65:F67"/>
    <mergeCell ref="A38:F40"/>
    <mergeCell ref="K62:L71"/>
  </mergeCells>
  <pageMargins left="0.31496062992126" right="0.31496062992126" top="0.31496062992126" bottom="0.31496062992126" header="0" footer="0"/>
  <pageSetup paperSize="9" scale="61" fitToHeight="0" orientation="portrait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999"/>
  <sheetViews>
    <sheetView zoomScale="70" zoomScaleNormal="70" topLeftCell="A117" workbookViewId="0">
      <selection activeCell="H117" sqref="H117"/>
    </sheetView>
  </sheetViews>
  <sheetFormatPr defaultColWidth="14.4285714285714" defaultRowHeight="15" customHeight="1"/>
  <cols>
    <col min="1" max="1" width="7.42857142857143" style="1" customWidth="1"/>
    <col min="2" max="2" width="39.1428571428571" style="1" customWidth="1"/>
    <col min="3" max="3" width="15" style="1" customWidth="1"/>
    <col min="4" max="4" width="10.4285714285714" style="1" customWidth="1"/>
    <col min="5" max="5" width="13.4285714285714" style="1" customWidth="1"/>
    <col min="6" max="6" width="11.4285714285714" style="1" customWidth="1"/>
    <col min="7" max="7" width="12.4285714285714" style="1" customWidth="1"/>
    <col min="8" max="8" width="26.5714285714286" style="1" customWidth="1"/>
    <col min="9" max="9" width="34.7142857142857" style="1" customWidth="1"/>
    <col min="10" max="10" width="28.152380952381" style="205" customWidth="1"/>
    <col min="11" max="11" width="48.5714285714286" style="205" customWidth="1"/>
    <col min="12" max="12" width="28.152380952381" style="205" customWidth="1"/>
    <col min="13" max="13" width="30.8571428571429" style="1" customWidth="1"/>
    <col min="14" max="14" width="10.5714285714286" style="1" customWidth="1"/>
    <col min="15" max="16384" width="14.4285714285714" style="1"/>
  </cols>
  <sheetData>
    <row r="1" customHeight="1" spans="1:12">
      <c r="A1" s="206" t="s">
        <v>285</v>
      </c>
      <c r="B1" s="206"/>
      <c r="C1" s="206"/>
      <c r="D1" s="206"/>
      <c r="E1" s="206"/>
      <c r="F1" s="206"/>
      <c r="G1" s="206"/>
      <c r="H1" s="206"/>
      <c r="I1" s="206"/>
      <c r="J1" s="246"/>
      <c r="K1" s="247"/>
      <c r="L1" s="247"/>
    </row>
    <row r="2" customHeight="1" spans="10:12">
      <c r="J2" s="246"/>
      <c r="K2" s="247"/>
      <c r="L2" s="247"/>
    </row>
    <row r="3" ht="15.75" spans="1:12">
      <c r="A3" s="207" t="s">
        <v>286</v>
      </c>
      <c r="B3" s="208"/>
      <c r="C3" s="208"/>
      <c r="D3" s="208"/>
      <c r="E3" s="208"/>
      <c r="F3" s="208"/>
      <c r="G3" s="208"/>
      <c r="H3" s="208"/>
      <c r="I3" s="210"/>
      <c r="J3" s="248" t="s">
        <v>93</v>
      </c>
      <c r="K3" s="247"/>
      <c r="L3" s="247"/>
    </row>
    <row r="4" ht="15.75" spans="1:12">
      <c r="A4" s="207"/>
      <c r="B4" s="209"/>
      <c r="C4" s="209"/>
      <c r="D4" s="209"/>
      <c r="E4" s="209"/>
      <c r="F4" s="209"/>
      <c r="G4" s="209"/>
      <c r="H4" s="209"/>
      <c r="I4" s="249"/>
      <c r="J4" s="248"/>
      <c r="K4" s="247"/>
      <c r="L4" s="247"/>
    </row>
    <row r="5" ht="15.75" spans="1:12">
      <c r="A5" s="207" t="s">
        <v>94</v>
      </c>
      <c r="B5" s="208"/>
      <c r="C5" s="208"/>
      <c r="D5" s="208"/>
      <c r="E5" s="208"/>
      <c r="F5" s="208"/>
      <c r="G5" s="210"/>
      <c r="H5" s="211" t="s">
        <v>95</v>
      </c>
      <c r="I5" s="210"/>
      <c r="J5" s="248"/>
      <c r="K5" s="247"/>
      <c r="L5" s="247"/>
    </row>
    <row r="6" ht="15.75" spans="1:12">
      <c r="A6" s="207"/>
      <c r="B6" s="209"/>
      <c r="C6" s="209"/>
      <c r="D6" s="209"/>
      <c r="E6" s="209"/>
      <c r="F6" s="209"/>
      <c r="G6" s="209"/>
      <c r="H6" s="209"/>
      <c r="I6" s="249"/>
      <c r="J6" s="248"/>
      <c r="K6" s="250"/>
      <c r="L6" s="250"/>
    </row>
    <row r="7" ht="16.5" spans="1:12">
      <c r="A7" s="212" t="s">
        <v>96</v>
      </c>
      <c r="B7" s="208"/>
      <c r="C7" s="208"/>
      <c r="D7" s="208"/>
      <c r="E7" s="208"/>
      <c r="F7" s="208"/>
      <c r="G7" s="208"/>
      <c r="H7" s="208"/>
      <c r="I7" s="210"/>
      <c r="J7" s="248"/>
      <c r="K7" s="247"/>
      <c r="L7" s="247"/>
    </row>
    <row r="8" ht="15.75" spans="1:12">
      <c r="A8" s="213" t="s">
        <v>97</v>
      </c>
      <c r="B8" s="214" t="s">
        <v>98</v>
      </c>
      <c r="C8" s="208"/>
      <c r="D8" s="208"/>
      <c r="E8" s="208"/>
      <c r="F8" s="208"/>
      <c r="G8" s="208"/>
      <c r="H8" s="210"/>
      <c r="I8" s="251"/>
      <c r="J8" s="248"/>
      <c r="K8" s="252" t="s">
        <v>99</v>
      </c>
      <c r="L8" s="253"/>
    </row>
    <row r="9" ht="16.5" spans="1:12">
      <c r="A9" s="213" t="s">
        <v>100</v>
      </c>
      <c r="B9" s="214" t="s">
        <v>101</v>
      </c>
      <c r="C9" s="208"/>
      <c r="D9" s="208"/>
      <c r="E9" s="208"/>
      <c r="F9" s="208"/>
      <c r="G9" s="208"/>
      <c r="H9" s="210"/>
      <c r="I9" s="254" t="s">
        <v>102</v>
      </c>
      <c r="J9" s="248"/>
      <c r="K9" s="255" t="s">
        <v>103</v>
      </c>
      <c r="L9" s="256"/>
    </row>
    <row r="10" ht="16.5" spans="1:12">
      <c r="A10" s="213" t="s">
        <v>104</v>
      </c>
      <c r="B10" s="214" t="s">
        <v>105</v>
      </c>
      <c r="C10" s="208"/>
      <c r="D10" s="208"/>
      <c r="E10" s="208"/>
      <c r="F10" s="208"/>
      <c r="G10" s="208"/>
      <c r="H10" s="210"/>
      <c r="I10" s="257" t="s">
        <v>106</v>
      </c>
      <c r="J10" s="248"/>
      <c r="K10" s="258" t="s">
        <v>107</v>
      </c>
      <c r="L10" s="259">
        <f>J140</f>
        <v>3081.877492</v>
      </c>
    </row>
    <row r="11" ht="16.5" spans="1:12">
      <c r="A11" s="213" t="s">
        <v>108</v>
      </c>
      <c r="B11" s="214" t="s">
        <v>109</v>
      </c>
      <c r="C11" s="208"/>
      <c r="D11" s="208"/>
      <c r="E11" s="208"/>
      <c r="F11" s="208"/>
      <c r="G11" s="208"/>
      <c r="H11" s="210"/>
      <c r="I11" s="213">
        <v>12</v>
      </c>
      <c r="J11" s="248"/>
      <c r="K11" s="260"/>
      <c r="L11" s="260"/>
    </row>
    <row r="12" ht="15.75" spans="1:12">
      <c r="A12" s="215"/>
      <c r="B12" s="215"/>
      <c r="C12" s="215"/>
      <c r="D12" s="215"/>
      <c r="E12" s="215"/>
      <c r="F12" s="215"/>
      <c r="G12" s="215"/>
      <c r="H12" s="215"/>
      <c r="I12" s="261"/>
      <c r="J12" s="248"/>
      <c r="K12" s="252" t="s">
        <v>110</v>
      </c>
      <c r="L12" s="253"/>
    </row>
    <row r="13" ht="16.5" spans="1:12">
      <c r="A13" s="212" t="s">
        <v>111</v>
      </c>
      <c r="B13" s="208"/>
      <c r="C13" s="208"/>
      <c r="D13" s="208"/>
      <c r="E13" s="208"/>
      <c r="F13" s="208"/>
      <c r="G13" s="208"/>
      <c r="H13" s="234"/>
      <c r="I13" s="210"/>
      <c r="J13" s="248"/>
      <c r="K13" s="262" t="s">
        <v>112</v>
      </c>
      <c r="L13" s="263"/>
    </row>
    <row r="14" ht="30" customHeight="1" spans="1:12">
      <c r="A14" s="216" t="s">
        <v>113</v>
      </c>
      <c r="B14" s="210"/>
      <c r="C14" s="216" t="s">
        <v>114</v>
      </c>
      <c r="D14" s="210"/>
      <c r="E14" s="374" t="s">
        <v>287</v>
      </c>
      <c r="F14" s="375"/>
      <c r="G14" s="375"/>
      <c r="H14" s="376" t="s">
        <v>288</v>
      </c>
      <c r="I14" s="380" t="s">
        <v>289</v>
      </c>
      <c r="J14" s="248"/>
      <c r="K14" s="264" t="s">
        <v>116</v>
      </c>
      <c r="L14" s="265">
        <v>0.11</v>
      </c>
    </row>
    <row r="15" ht="15.75" spans="1:12">
      <c r="A15" s="217" t="s">
        <v>290</v>
      </c>
      <c r="B15" s="218"/>
      <c r="C15" s="219" t="s">
        <v>12</v>
      </c>
      <c r="D15" s="220"/>
      <c r="E15" s="221">
        <v>2</v>
      </c>
      <c r="F15" s="377"/>
      <c r="G15" s="377"/>
      <c r="H15" s="378">
        <v>2</v>
      </c>
      <c r="I15" s="378">
        <v>4</v>
      </c>
      <c r="J15" s="248"/>
      <c r="K15" s="267" t="s">
        <v>118</v>
      </c>
      <c r="L15" s="268">
        <f>I54</f>
        <v>473.82</v>
      </c>
    </row>
    <row r="16" ht="15.75" spans="1:12">
      <c r="A16" s="212" t="s">
        <v>119</v>
      </c>
      <c r="B16" s="208"/>
      <c r="C16" s="208"/>
      <c r="D16" s="208"/>
      <c r="E16" s="208"/>
      <c r="F16" s="208"/>
      <c r="G16" s="208"/>
      <c r="H16" s="239"/>
      <c r="I16" s="210"/>
      <c r="J16" s="248"/>
      <c r="K16" s="267" t="s">
        <v>120</v>
      </c>
      <c r="L16" s="268">
        <f>I106</f>
        <v>109.91</v>
      </c>
    </row>
    <row r="17" ht="15.75" spans="1:12">
      <c r="A17" s="213">
        <v>1</v>
      </c>
      <c r="B17" s="214" t="s">
        <v>121</v>
      </c>
      <c r="C17" s="208"/>
      <c r="D17" s="208"/>
      <c r="E17" s="208"/>
      <c r="F17" s="208"/>
      <c r="G17" s="208"/>
      <c r="H17" s="210"/>
      <c r="I17" s="213" t="s">
        <v>284</v>
      </c>
      <c r="J17" s="248"/>
      <c r="K17" s="267" t="s">
        <v>123</v>
      </c>
      <c r="L17" s="268">
        <f>I53</f>
        <v>0</v>
      </c>
    </row>
    <row r="18" ht="15.75" spans="1:15">
      <c r="A18" s="213">
        <v>2</v>
      </c>
      <c r="B18" s="214" t="s">
        <v>124</v>
      </c>
      <c r="C18" s="208"/>
      <c r="D18" s="208"/>
      <c r="E18" s="208"/>
      <c r="F18" s="208"/>
      <c r="G18" s="208"/>
      <c r="H18" s="210"/>
      <c r="I18" s="213" t="s">
        <v>48</v>
      </c>
      <c r="J18" s="248"/>
      <c r="K18" s="269" t="s">
        <v>125</v>
      </c>
      <c r="L18" s="270">
        <f>SUM(L15:L17)</f>
        <v>583.73</v>
      </c>
      <c r="O18" s="381"/>
    </row>
    <row r="19" ht="15.75" spans="1:12">
      <c r="A19" s="213">
        <v>3</v>
      </c>
      <c r="B19" s="214" t="s">
        <v>126</v>
      </c>
      <c r="C19" s="208"/>
      <c r="D19" s="208"/>
      <c r="E19" s="208"/>
      <c r="F19" s="208"/>
      <c r="G19" s="208"/>
      <c r="H19" s="210"/>
      <c r="I19" s="213">
        <v>1704.89</v>
      </c>
      <c r="J19" s="248"/>
      <c r="K19" s="267" t="s">
        <v>127</v>
      </c>
      <c r="L19" s="272">
        <f>I141</f>
        <v>4243.67</v>
      </c>
    </row>
    <row r="20" ht="38.25" spans="1:17">
      <c r="A20" s="223">
        <v>4</v>
      </c>
      <c r="B20" s="224" t="s">
        <v>128</v>
      </c>
      <c r="C20" s="208"/>
      <c r="D20" s="208"/>
      <c r="E20" s="208"/>
      <c r="F20" s="208"/>
      <c r="G20" s="208"/>
      <c r="H20" s="210"/>
      <c r="I20" s="273" t="s">
        <v>129</v>
      </c>
      <c r="J20" s="248"/>
      <c r="K20" s="274" t="s">
        <v>130</v>
      </c>
      <c r="L20" s="275">
        <f>L19-L18</f>
        <v>3659.94</v>
      </c>
      <c r="P20" s="382"/>
      <c r="Q20" s="381"/>
    </row>
    <row r="21" ht="16.5" spans="1:12">
      <c r="A21" s="213">
        <v>5</v>
      </c>
      <c r="B21" s="214" t="s">
        <v>131</v>
      </c>
      <c r="C21" s="208"/>
      <c r="D21" s="208"/>
      <c r="E21" s="208"/>
      <c r="F21" s="208"/>
      <c r="G21" s="208"/>
      <c r="H21" s="210"/>
      <c r="I21" s="213" t="s">
        <v>132</v>
      </c>
      <c r="J21" s="248"/>
      <c r="K21" s="277" t="s">
        <v>133</v>
      </c>
      <c r="L21" s="278">
        <f>L20*11%</f>
        <v>402.5934</v>
      </c>
    </row>
    <row r="22" ht="16.5" spans="1:12">
      <c r="A22" s="225"/>
      <c r="B22" s="208"/>
      <c r="C22" s="208"/>
      <c r="D22" s="208"/>
      <c r="E22" s="208"/>
      <c r="F22" s="208"/>
      <c r="G22" s="208"/>
      <c r="H22" s="208"/>
      <c r="I22" s="210"/>
      <c r="J22" s="248"/>
      <c r="K22" s="264" t="s">
        <v>134</v>
      </c>
      <c r="L22" s="279"/>
    </row>
    <row r="23" ht="15.75" customHeight="1" spans="1:12">
      <c r="A23" s="212" t="s">
        <v>135</v>
      </c>
      <c r="B23" s="208"/>
      <c r="C23" s="208"/>
      <c r="D23" s="208"/>
      <c r="E23" s="208"/>
      <c r="F23" s="208"/>
      <c r="G23" s="208"/>
      <c r="H23" s="208"/>
      <c r="I23" s="210"/>
      <c r="J23" s="248"/>
      <c r="K23" s="280" t="s">
        <v>136</v>
      </c>
      <c r="L23" s="281">
        <v>0.012</v>
      </c>
    </row>
    <row r="24" ht="15.75" customHeight="1" spans="1:16">
      <c r="A24" s="226">
        <v>1</v>
      </c>
      <c r="B24" s="212" t="s">
        <v>137</v>
      </c>
      <c r="C24" s="208"/>
      <c r="D24" s="208"/>
      <c r="E24" s="208"/>
      <c r="F24" s="208"/>
      <c r="G24" s="210"/>
      <c r="H24" s="227" t="s">
        <v>138</v>
      </c>
      <c r="I24" s="227" t="s">
        <v>139</v>
      </c>
      <c r="J24" s="248"/>
      <c r="K24" s="282" t="s">
        <v>140</v>
      </c>
      <c r="L24" s="283">
        <v>0.048</v>
      </c>
      <c r="P24" s="381"/>
    </row>
    <row r="25" ht="15.75" customHeight="1" spans="1:12">
      <c r="A25" s="228" t="s">
        <v>97</v>
      </c>
      <c r="B25" s="214" t="s">
        <v>141</v>
      </c>
      <c r="C25" s="208"/>
      <c r="D25" s="208"/>
      <c r="E25" s="208"/>
      <c r="F25" s="208"/>
      <c r="G25" s="210"/>
      <c r="H25" s="229"/>
      <c r="I25" s="284">
        <f>I19</f>
        <v>1704.89</v>
      </c>
      <c r="J25" s="248"/>
      <c r="K25" s="267" t="s">
        <v>142</v>
      </c>
      <c r="L25" s="272">
        <f>L19</f>
        <v>4243.67</v>
      </c>
    </row>
    <row r="26" ht="15.75" customHeight="1" spans="1:12">
      <c r="A26" s="228" t="s">
        <v>100</v>
      </c>
      <c r="B26" s="214" t="s">
        <v>143</v>
      </c>
      <c r="C26" s="208"/>
      <c r="D26" s="208"/>
      <c r="E26" s="208"/>
      <c r="F26" s="208"/>
      <c r="G26" s="210"/>
      <c r="H26" s="230"/>
      <c r="I26" s="285">
        <v>0</v>
      </c>
      <c r="J26" s="248"/>
      <c r="K26" s="277" t="s">
        <v>144</v>
      </c>
      <c r="L26" s="278">
        <f>L25*L23</f>
        <v>50.92404</v>
      </c>
    </row>
    <row r="27" ht="15.75" customHeight="1" spans="1:12">
      <c r="A27" s="228" t="s">
        <v>104</v>
      </c>
      <c r="B27" s="214" t="s">
        <v>145</v>
      </c>
      <c r="C27" s="208"/>
      <c r="D27" s="208"/>
      <c r="E27" s="208"/>
      <c r="F27" s="208"/>
      <c r="G27" s="210"/>
      <c r="H27" s="230"/>
      <c r="I27" s="286">
        <v>0</v>
      </c>
      <c r="J27" s="248"/>
      <c r="K27" s="264" t="s">
        <v>146</v>
      </c>
      <c r="L27" s="265">
        <v>0.01</v>
      </c>
    </row>
    <row r="28" ht="15.75" customHeight="1" spans="1:12">
      <c r="A28" s="228" t="s">
        <v>108</v>
      </c>
      <c r="B28" s="214" t="s">
        <v>147</v>
      </c>
      <c r="C28" s="208"/>
      <c r="D28" s="208"/>
      <c r="E28" s="208"/>
      <c r="F28" s="208"/>
      <c r="G28" s="210"/>
      <c r="H28" s="230"/>
      <c r="I28" s="287">
        <v>0</v>
      </c>
      <c r="J28" s="248"/>
      <c r="K28" s="274" t="s">
        <v>127</v>
      </c>
      <c r="L28" s="275">
        <f>L19</f>
        <v>4243.67</v>
      </c>
    </row>
    <row r="29" ht="15.75" customHeight="1" spans="1:12">
      <c r="A29" s="228" t="s">
        <v>148</v>
      </c>
      <c r="B29" s="214" t="s">
        <v>149</v>
      </c>
      <c r="C29" s="208"/>
      <c r="D29" s="208"/>
      <c r="E29" s="208"/>
      <c r="F29" s="208"/>
      <c r="G29" s="210"/>
      <c r="H29" s="230"/>
      <c r="I29" s="287">
        <v>0</v>
      </c>
      <c r="J29" s="248"/>
      <c r="K29" s="277" t="s">
        <v>133</v>
      </c>
      <c r="L29" s="278">
        <f>L28*L27</f>
        <v>42.4367</v>
      </c>
    </row>
    <row r="30" ht="15.75" customHeight="1" spans="1:12">
      <c r="A30" s="228" t="s">
        <v>150</v>
      </c>
      <c r="B30" s="214" t="s">
        <v>151</v>
      </c>
      <c r="C30" s="208"/>
      <c r="D30" s="208"/>
      <c r="E30" s="208"/>
      <c r="F30" s="208"/>
      <c r="G30" s="210"/>
      <c r="H30" s="230"/>
      <c r="I30" s="287">
        <v>0</v>
      </c>
      <c r="J30" s="248"/>
      <c r="K30" s="264" t="s">
        <v>152</v>
      </c>
      <c r="L30" s="265">
        <f>H119</f>
        <v>0.0349</v>
      </c>
    </row>
    <row r="31" ht="15.75" customHeight="1" spans="1:12">
      <c r="A31" s="212" t="s">
        <v>153</v>
      </c>
      <c r="B31" s="208"/>
      <c r="C31" s="208"/>
      <c r="D31" s="208"/>
      <c r="E31" s="208"/>
      <c r="F31" s="208"/>
      <c r="G31" s="208"/>
      <c r="H31" s="210"/>
      <c r="I31" s="288">
        <f>SUM(I25:I30)</f>
        <v>1704.89</v>
      </c>
      <c r="J31" s="289">
        <f>SUM(I25:I30)</f>
        <v>1704.89</v>
      </c>
      <c r="K31" s="274" t="s">
        <v>127</v>
      </c>
      <c r="L31" s="275">
        <f>L19</f>
        <v>4243.67</v>
      </c>
    </row>
    <row r="32" ht="15.75" customHeight="1" spans="1:12">
      <c r="A32" s="231"/>
      <c r="B32" s="231"/>
      <c r="C32" s="231"/>
      <c r="D32" s="231"/>
      <c r="E32" s="231"/>
      <c r="F32" s="231"/>
      <c r="G32" s="231"/>
      <c r="H32" s="231"/>
      <c r="I32" s="261"/>
      <c r="J32" s="290"/>
      <c r="K32" s="277" t="s">
        <v>133</v>
      </c>
      <c r="L32" s="278">
        <f>L31*L30</f>
        <v>148.104083</v>
      </c>
    </row>
    <row r="33" ht="15.75" customHeight="1" spans="1:12">
      <c r="A33" s="212" t="s">
        <v>154</v>
      </c>
      <c r="B33" s="208"/>
      <c r="C33" s="208"/>
      <c r="D33" s="208"/>
      <c r="E33" s="208"/>
      <c r="F33" s="208"/>
      <c r="G33" s="208"/>
      <c r="H33" s="208"/>
      <c r="I33" s="210"/>
      <c r="J33" s="290"/>
      <c r="K33" s="264" t="s">
        <v>155</v>
      </c>
      <c r="L33" s="265">
        <f>H118</f>
        <v>0.0076</v>
      </c>
    </row>
    <row r="34" ht="15.75" customHeight="1" spans="1:12">
      <c r="A34" s="212" t="s">
        <v>156</v>
      </c>
      <c r="B34" s="208"/>
      <c r="C34" s="208"/>
      <c r="D34" s="208"/>
      <c r="E34" s="208"/>
      <c r="F34" s="208"/>
      <c r="G34" s="210"/>
      <c r="H34" s="227" t="s">
        <v>138</v>
      </c>
      <c r="I34" s="227" t="s">
        <v>139</v>
      </c>
      <c r="J34" s="291"/>
      <c r="K34" s="274" t="s">
        <v>127</v>
      </c>
      <c r="L34" s="275">
        <f>L19</f>
        <v>4243.67</v>
      </c>
    </row>
    <row r="35" ht="15.75" customHeight="1" spans="1:12">
      <c r="A35" s="228" t="s">
        <v>97</v>
      </c>
      <c r="B35" s="214" t="s">
        <v>157</v>
      </c>
      <c r="C35" s="208"/>
      <c r="D35" s="208"/>
      <c r="E35" s="208"/>
      <c r="F35" s="208"/>
      <c r="G35" s="210"/>
      <c r="H35" s="230">
        <f>ROUND(1/12,4)</f>
        <v>0.0833</v>
      </c>
      <c r="I35" s="292">
        <f>ROUND(I31*H35,2)</f>
        <v>142.02</v>
      </c>
      <c r="J35" s="289">
        <f>I35+(I35*$H$50)</f>
        <v>194.737824</v>
      </c>
      <c r="K35" s="277" t="s">
        <v>133</v>
      </c>
      <c r="L35" s="278">
        <f>L34*L33</f>
        <v>32.251892</v>
      </c>
    </row>
    <row r="36" ht="15.75" customHeight="1" spans="1:12">
      <c r="A36" s="228" t="s">
        <v>100</v>
      </c>
      <c r="B36" s="214" t="s">
        <v>158</v>
      </c>
      <c r="C36" s="208"/>
      <c r="D36" s="208"/>
      <c r="E36" s="208"/>
      <c r="F36" s="208"/>
      <c r="G36" s="210"/>
      <c r="H36" s="230">
        <v>0.121</v>
      </c>
      <c r="I36" s="292">
        <f>ROUND(I31*H36,2)</f>
        <v>206.29</v>
      </c>
      <c r="J36" s="289">
        <f>I36+(I36*$H$50)</f>
        <v>282.864848</v>
      </c>
      <c r="K36" s="264" t="s">
        <v>159</v>
      </c>
      <c r="L36" s="265">
        <f>H120</f>
        <v>0.05</v>
      </c>
    </row>
    <row r="37" ht="15.75" customHeight="1" spans="1:12">
      <c r="A37" s="212" t="s">
        <v>160</v>
      </c>
      <c r="B37" s="208"/>
      <c r="C37" s="208"/>
      <c r="D37" s="208"/>
      <c r="E37" s="208"/>
      <c r="F37" s="208"/>
      <c r="G37" s="210"/>
      <c r="H37" s="232">
        <f>SUM(H35:H36)</f>
        <v>0.2043</v>
      </c>
      <c r="I37" s="288">
        <f>SUM(I35:I36)</f>
        <v>348.31</v>
      </c>
      <c r="J37" s="293"/>
      <c r="K37" s="274" t="s">
        <v>127</v>
      </c>
      <c r="L37" s="275">
        <f>L19</f>
        <v>4243.67</v>
      </c>
    </row>
    <row r="38" ht="15.75" customHeight="1" spans="1:12">
      <c r="A38" s="233" t="s">
        <v>161</v>
      </c>
      <c r="B38" s="234"/>
      <c r="C38" s="234"/>
      <c r="D38" s="234"/>
      <c r="E38" s="234"/>
      <c r="F38" s="234"/>
      <c r="G38" s="235" t="s">
        <v>162</v>
      </c>
      <c r="H38" s="208"/>
      <c r="I38" s="294">
        <f>I31</f>
        <v>1704.89</v>
      </c>
      <c r="J38" s="295"/>
      <c r="K38" s="277" t="s">
        <v>133</v>
      </c>
      <c r="L38" s="278">
        <f>L37*L36</f>
        <v>212.1835</v>
      </c>
    </row>
    <row r="39" ht="15.75" customHeight="1" spans="1:12">
      <c r="A39" s="236"/>
      <c r="B39" s="233"/>
      <c r="C39" s="233"/>
      <c r="D39" s="233"/>
      <c r="E39" s="233"/>
      <c r="F39" s="237"/>
      <c r="G39" s="235" t="s">
        <v>163</v>
      </c>
      <c r="H39" s="208"/>
      <c r="I39" s="294">
        <f>I37</f>
        <v>348.31</v>
      </c>
      <c r="J39" s="296"/>
      <c r="K39" s="297" t="s">
        <v>164</v>
      </c>
      <c r="L39" s="298">
        <f>L21+L26+L29+L32+L35+L38</f>
        <v>888.493615</v>
      </c>
    </row>
    <row r="40" ht="15.75" customHeight="1" spans="1:12">
      <c r="A40" s="238"/>
      <c r="B40" s="239"/>
      <c r="C40" s="239"/>
      <c r="D40" s="239"/>
      <c r="E40" s="239"/>
      <c r="F40" s="239"/>
      <c r="G40" s="235" t="s">
        <v>75</v>
      </c>
      <c r="H40" s="208"/>
      <c r="I40" s="294">
        <f>SUM(I38:I39)</f>
        <v>2053.2</v>
      </c>
      <c r="J40" s="295"/>
      <c r="K40" s="299"/>
      <c r="L40" s="299"/>
    </row>
    <row r="41" ht="15.75" customHeight="1" spans="1:12">
      <c r="A41" s="212" t="s">
        <v>165</v>
      </c>
      <c r="B41" s="208"/>
      <c r="C41" s="208"/>
      <c r="D41" s="208"/>
      <c r="E41" s="208"/>
      <c r="F41" s="208"/>
      <c r="G41" s="210"/>
      <c r="H41" s="227" t="s">
        <v>138</v>
      </c>
      <c r="I41" s="227" t="s">
        <v>139</v>
      </c>
      <c r="J41" s="295"/>
      <c r="K41" s="300" t="s">
        <v>166</v>
      </c>
      <c r="L41" s="301"/>
    </row>
    <row r="42" ht="15.75" customHeight="1" spans="1:12">
      <c r="A42" s="228" t="s">
        <v>97</v>
      </c>
      <c r="B42" s="214" t="s">
        <v>167</v>
      </c>
      <c r="C42" s="208"/>
      <c r="D42" s="208"/>
      <c r="E42" s="208"/>
      <c r="F42" s="208"/>
      <c r="G42" s="210"/>
      <c r="H42" s="230">
        <v>0.2</v>
      </c>
      <c r="I42" s="292">
        <f t="shared" ref="I42:I49" si="0">ROUND($I$40*H42,2)</f>
        <v>410.64</v>
      </c>
      <c r="J42" s="302" t="s">
        <v>168</v>
      </c>
      <c r="K42" s="303" t="s">
        <v>169</v>
      </c>
      <c r="L42" s="304"/>
    </row>
    <row r="43" ht="15.75" customHeight="1" spans="1:12">
      <c r="A43" s="228" t="s">
        <v>100</v>
      </c>
      <c r="B43" s="214" t="s">
        <v>170</v>
      </c>
      <c r="C43" s="208"/>
      <c r="D43" s="208"/>
      <c r="E43" s="208"/>
      <c r="F43" s="208"/>
      <c r="G43" s="210"/>
      <c r="H43" s="230">
        <v>0.025</v>
      </c>
      <c r="I43" s="292">
        <f t="shared" si="0"/>
        <v>51.33</v>
      </c>
      <c r="J43" s="289">
        <f t="shared" ref="J43:J49" si="1">$I$31*H43</f>
        <v>42.62225</v>
      </c>
      <c r="K43" s="305" t="s">
        <v>169</v>
      </c>
      <c r="L43" s="306">
        <f>L10+L39</f>
        <v>3970.371107</v>
      </c>
    </row>
    <row r="44" ht="15.75" customHeight="1" spans="1:12">
      <c r="A44" s="228" t="s">
        <v>104</v>
      </c>
      <c r="B44" s="214" t="s">
        <v>171</v>
      </c>
      <c r="C44" s="208"/>
      <c r="D44" s="208"/>
      <c r="E44" s="208"/>
      <c r="F44" s="208"/>
      <c r="G44" s="210"/>
      <c r="H44" s="240">
        <v>0.0332</v>
      </c>
      <c r="I44" s="292">
        <f t="shared" si="0"/>
        <v>68.17</v>
      </c>
      <c r="J44" s="302" t="s">
        <v>168</v>
      </c>
      <c r="K44" s="260"/>
      <c r="L44" s="307"/>
    </row>
    <row r="45" ht="15.75" customHeight="1" spans="1:12">
      <c r="A45" s="228" t="s">
        <v>108</v>
      </c>
      <c r="B45" s="214" t="s">
        <v>172</v>
      </c>
      <c r="C45" s="208"/>
      <c r="D45" s="208"/>
      <c r="E45" s="208"/>
      <c r="F45" s="208"/>
      <c r="G45" s="210"/>
      <c r="H45" s="230">
        <v>0.015</v>
      </c>
      <c r="I45" s="292">
        <f t="shared" si="0"/>
        <v>30.8</v>
      </c>
      <c r="J45" s="289">
        <f t="shared" si="1"/>
        <v>25.57335</v>
      </c>
      <c r="K45" s="260"/>
      <c r="L45" s="307"/>
    </row>
    <row r="46" ht="15.75" customHeight="1" spans="1:12">
      <c r="A46" s="228" t="s">
        <v>148</v>
      </c>
      <c r="B46" s="214" t="s">
        <v>173</v>
      </c>
      <c r="C46" s="208"/>
      <c r="D46" s="208"/>
      <c r="E46" s="208"/>
      <c r="F46" s="208"/>
      <c r="G46" s="210"/>
      <c r="H46" s="230">
        <v>0.01</v>
      </c>
      <c r="I46" s="292">
        <f t="shared" si="0"/>
        <v>20.53</v>
      </c>
      <c r="J46" s="289">
        <f t="shared" si="1"/>
        <v>17.0489</v>
      </c>
      <c r="K46" s="260"/>
      <c r="L46" s="307"/>
    </row>
    <row r="47" ht="15.75" customHeight="1" spans="1:12">
      <c r="A47" s="228" t="s">
        <v>150</v>
      </c>
      <c r="B47" s="214" t="s">
        <v>174</v>
      </c>
      <c r="C47" s="208"/>
      <c r="D47" s="208"/>
      <c r="E47" s="208"/>
      <c r="F47" s="208"/>
      <c r="G47" s="210"/>
      <c r="H47" s="230">
        <v>0.006</v>
      </c>
      <c r="I47" s="292">
        <f t="shared" si="0"/>
        <v>12.32</v>
      </c>
      <c r="J47" s="289">
        <f t="shared" si="1"/>
        <v>10.22934</v>
      </c>
      <c r="K47" s="260"/>
      <c r="L47" s="307"/>
    </row>
    <row r="48" ht="15.75" customHeight="1" spans="1:12">
      <c r="A48" s="228" t="s">
        <v>175</v>
      </c>
      <c r="B48" s="214" t="s">
        <v>176</v>
      </c>
      <c r="C48" s="208"/>
      <c r="D48" s="208"/>
      <c r="E48" s="208"/>
      <c r="F48" s="208"/>
      <c r="G48" s="210"/>
      <c r="H48" s="230">
        <v>0.002</v>
      </c>
      <c r="I48" s="292">
        <f t="shared" si="0"/>
        <v>4.11</v>
      </c>
      <c r="J48" s="289">
        <f t="shared" si="1"/>
        <v>3.40978</v>
      </c>
      <c r="K48" s="260"/>
      <c r="L48" s="307"/>
    </row>
    <row r="49" ht="15.75" customHeight="1" spans="1:12">
      <c r="A49" s="228" t="s">
        <v>177</v>
      </c>
      <c r="B49" s="214" t="s">
        <v>178</v>
      </c>
      <c r="C49" s="208"/>
      <c r="D49" s="208"/>
      <c r="E49" s="208"/>
      <c r="F49" s="208"/>
      <c r="G49" s="210"/>
      <c r="H49" s="230">
        <v>0.08</v>
      </c>
      <c r="I49" s="292">
        <f t="shared" si="0"/>
        <v>164.26</v>
      </c>
      <c r="J49" s="289">
        <f t="shared" si="1"/>
        <v>136.3912</v>
      </c>
      <c r="K49" s="308" t="s">
        <v>179</v>
      </c>
      <c r="L49" s="308"/>
    </row>
    <row r="50" ht="15.75" customHeight="1" spans="1:12">
      <c r="A50" s="212" t="s">
        <v>180</v>
      </c>
      <c r="B50" s="208"/>
      <c r="C50" s="208"/>
      <c r="D50" s="208"/>
      <c r="E50" s="208"/>
      <c r="F50" s="208"/>
      <c r="G50" s="210"/>
      <c r="H50" s="232">
        <f>SUM(H42:H49)</f>
        <v>0.3712</v>
      </c>
      <c r="I50" s="288">
        <f>SUM(I42:I49)</f>
        <v>762.16</v>
      </c>
      <c r="J50" s="296"/>
      <c r="K50" s="309" t="s">
        <v>181</v>
      </c>
      <c r="L50" s="309"/>
    </row>
    <row r="51" ht="15.75" customHeight="1" spans="1:12">
      <c r="A51" s="241"/>
      <c r="B51" s="208"/>
      <c r="C51" s="208"/>
      <c r="D51" s="208"/>
      <c r="E51" s="208"/>
      <c r="F51" s="208"/>
      <c r="G51" s="208"/>
      <c r="H51" s="208"/>
      <c r="I51" s="210"/>
      <c r="J51" s="296"/>
      <c r="K51" s="310" t="s">
        <v>182</v>
      </c>
      <c r="L51" s="311">
        <v>4</v>
      </c>
    </row>
    <row r="52" ht="15.75" customHeight="1" spans="1:12">
      <c r="A52" s="212" t="s">
        <v>183</v>
      </c>
      <c r="B52" s="208"/>
      <c r="C52" s="208"/>
      <c r="D52" s="208"/>
      <c r="E52" s="208"/>
      <c r="F52" s="208"/>
      <c r="G52" s="210"/>
      <c r="H52" s="232"/>
      <c r="I52" s="227" t="s">
        <v>139</v>
      </c>
      <c r="J52" s="296"/>
      <c r="K52" s="312" t="s">
        <v>184</v>
      </c>
      <c r="L52" s="313">
        <f>L43</f>
        <v>3970.371107</v>
      </c>
    </row>
    <row r="53" ht="15.75" customHeight="1" spans="1:12">
      <c r="A53" s="228" t="s">
        <v>97</v>
      </c>
      <c r="B53" s="225" t="s">
        <v>185</v>
      </c>
      <c r="C53" s="208"/>
      <c r="D53" s="208"/>
      <c r="E53" s="208"/>
      <c r="F53" s="208"/>
      <c r="G53" s="210"/>
      <c r="H53" s="379"/>
      <c r="I53" s="287">
        <v>0</v>
      </c>
      <c r="J53" s="289">
        <f t="shared" ref="J53:J56" si="2">I53</f>
        <v>0</v>
      </c>
      <c r="K53" s="312"/>
      <c r="L53" s="313"/>
    </row>
    <row r="54" ht="15.75" customHeight="1" spans="1:12">
      <c r="A54" s="228" t="s">
        <v>100</v>
      </c>
      <c r="B54" s="225" t="s">
        <v>186</v>
      </c>
      <c r="C54" s="208"/>
      <c r="D54" s="208"/>
      <c r="E54" s="208"/>
      <c r="F54" s="208"/>
      <c r="G54" s="210"/>
      <c r="H54" s="213" t="s">
        <v>187</v>
      </c>
      <c r="I54" s="286">
        <v>473.82</v>
      </c>
      <c r="J54" s="289">
        <f t="shared" si="2"/>
        <v>473.82</v>
      </c>
      <c r="K54" s="312"/>
      <c r="L54" s="313"/>
    </row>
    <row r="55" ht="15.75" customHeight="1" spans="1:12">
      <c r="A55" s="243" t="s">
        <v>104</v>
      </c>
      <c r="B55" s="244" t="s">
        <v>188</v>
      </c>
      <c r="C55" s="208"/>
      <c r="D55" s="208"/>
      <c r="E55" s="208"/>
      <c r="F55" s="208"/>
      <c r="G55" s="210"/>
      <c r="H55" s="245" t="s">
        <v>187</v>
      </c>
      <c r="I55" s="286">
        <v>52.15</v>
      </c>
      <c r="J55" s="289">
        <f t="shared" si="2"/>
        <v>52.15</v>
      </c>
      <c r="K55" s="314" t="s">
        <v>189</v>
      </c>
      <c r="L55" s="313">
        <f>I141</f>
        <v>4243.67</v>
      </c>
    </row>
    <row r="56" ht="15.75" customHeight="1" spans="1:12">
      <c r="A56" s="228" t="s">
        <v>108</v>
      </c>
      <c r="B56" s="225" t="s">
        <v>190</v>
      </c>
      <c r="C56" s="208"/>
      <c r="D56" s="208"/>
      <c r="E56" s="208"/>
      <c r="F56" s="208"/>
      <c r="G56" s="210"/>
      <c r="H56" s="213" t="s">
        <v>187</v>
      </c>
      <c r="I56" s="315">
        <v>4.31</v>
      </c>
      <c r="J56" s="289">
        <f t="shared" si="2"/>
        <v>4.31</v>
      </c>
      <c r="K56" s="316" t="s">
        <v>191</v>
      </c>
      <c r="L56" s="317">
        <f>L43</f>
        <v>3970.371107</v>
      </c>
    </row>
    <row r="57" ht="15.75" customHeight="1" spans="1:12">
      <c r="A57" s="212" t="s">
        <v>192</v>
      </c>
      <c r="B57" s="208"/>
      <c r="C57" s="208"/>
      <c r="D57" s="208"/>
      <c r="E57" s="208"/>
      <c r="F57" s="208"/>
      <c r="G57" s="208"/>
      <c r="H57" s="210"/>
      <c r="I57" s="318">
        <f>SUM(I53:I56)</f>
        <v>530.28</v>
      </c>
      <c r="J57" s="293"/>
      <c r="K57" s="319" t="s">
        <v>193</v>
      </c>
      <c r="L57" s="320">
        <f>L55-L56</f>
        <v>273.298893</v>
      </c>
    </row>
    <row r="58" ht="15.75" customHeight="1" spans="1:12">
      <c r="A58" s="241"/>
      <c r="B58" s="208"/>
      <c r="C58" s="208"/>
      <c r="D58" s="208"/>
      <c r="E58" s="208"/>
      <c r="F58" s="208"/>
      <c r="G58" s="208"/>
      <c r="H58" s="208"/>
      <c r="I58" s="210"/>
      <c r="J58" s="293"/>
      <c r="K58" s="321" t="s">
        <v>194</v>
      </c>
      <c r="L58" s="322">
        <f>SUM(I70:I73,I98,I106,I115)</f>
        <v>324.88</v>
      </c>
    </row>
    <row r="59" ht="15.75" customHeight="1" spans="1:13">
      <c r="A59" s="212" t="s">
        <v>195</v>
      </c>
      <c r="B59" s="208"/>
      <c r="C59" s="208"/>
      <c r="D59" s="208"/>
      <c r="E59" s="208"/>
      <c r="F59" s="208"/>
      <c r="G59" s="208"/>
      <c r="H59" s="208"/>
      <c r="I59" s="210"/>
      <c r="J59" s="293"/>
      <c r="K59" s="321" t="s">
        <v>196</v>
      </c>
      <c r="L59" s="323">
        <f>L57-L58</f>
        <v>-51.5811069999999</v>
      </c>
      <c r="M59" s="1" t="s">
        <v>197</v>
      </c>
    </row>
    <row r="60" ht="15.75" customHeight="1" spans="1:13">
      <c r="A60" s="212" t="s">
        <v>198</v>
      </c>
      <c r="B60" s="208"/>
      <c r="C60" s="208"/>
      <c r="D60" s="208"/>
      <c r="E60" s="208"/>
      <c r="F60" s="208"/>
      <c r="G60" s="208"/>
      <c r="H60" s="210"/>
      <c r="I60" s="227" t="s">
        <v>139</v>
      </c>
      <c r="J60" s="293"/>
      <c r="K60" s="324" t="s">
        <v>199</v>
      </c>
      <c r="L60" s="325">
        <f>ROUND(L59*L51,2)</f>
        <v>-206.32</v>
      </c>
      <c r="M60" s="1" t="s">
        <v>200</v>
      </c>
    </row>
    <row r="61" ht="15.75" customHeight="1" spans="1:13">
      <c r="A61" s="228" t="s">
        <v>73</v>
      </c>
      <c r="B61" s="216" t="s">
        <v>201</v>
      </c>
      <c r="C61" s="208"/>
      <c r="D61" s="208"/>
      <c r="E61" s="208"/>
      <c r="F61" s="208"/>
      <c r="G61" s="208"/>
      <c r="H61" s="210"/>
      <c r="I61" s="292">
        <f>I37</f>
        <v>348.31</v>
      </c>
      <c r="J61" s="293"/>
      <c r="K61" s="324" t="s">
        <v>202</v>
      </c>
      <c r="L61" s="325">
        <f>ROUND((L59*12)*L51,2)</f>
        <v>-2475.89</v>
      </c>
      <c r="M61" s="1" t="s">
        <v>203</v>
      </c>
    </row>
    <row r="62" ht="15.75" customHeight="1" spans="1:14">
      <c r="A62" s="228" t="s">
        <v>204</v>
      </c>
      <c r="B62" s="216" t="s">
        <v>205</v>
      </c>
      <c r="C62" s="208"/>
      <c r="D62" s="208"/>
      <c r="E62" s="208"/>
      <c r="F62" s="208"/>
      <c r="G62" s="208"/>
      <c r="H62" s="210"/>
      <c r="I62" s="292">
        <f>I50</f>
        <v>762.16</v>
      </c>
      <c r="J62" s="293"/>
      <c r="K62" s="326" t="s">
        <v>206</v>
      </c>
      <c r="L62" s="326"/>
      <c r="N62" s="327"/>
    </row>
    <row r="63" ht="15.75" customHeight="1" spans="1:12">
      <c r="A63" s="228" t="s">
        <v>207</v>
      </c>
      <c r="B63" s="216" t="s">
        <v>208</v>
      </c>
      <c r="C63" s="208"/>
      <c r="D63" s="208"/>
      <c r="E63" s="208"/>
      <c r="F63" s="208"/>
      <c r="G63" s="208"/>
      <c r="H63" s="210"/>
      <c r="I63" s="292">
        <f>I57</f>
        <v>530.28</v>
      </c>
      <c r="J63" s="293"/>
      <c r="K63" s="326"/>
      <c r="L63" s="326"/>
    </row>
    <row r="64" ht="15.75" customHeight="1" spans="1:12">
      <c r="A64" s="212" t="s">
        <v>209</v>
      </c>
      <c r="B64" s="208"/>
      <c r="C64" s="208"/>
      <c r="D64" s="208"/>
      <c r="E64" s="208"/>
      <c r="F64" s="208"/>
      <c r="G64" s="208"/>
      <c r="H64" s="210"/>
      <c r="I64" s="288">
        <f>SUM(I61:I63)</f>
        <v>1640.75</v>
      </c>
      <c r="J64" s="293"/>
      <c r="K64" s="326"/>
      <c r="L64" s="326"/>
    </row>
    <row r="65" ht="15.75" customHeight="1" spans="1:12">
      <c r="A65" s="328" t="s">
        <v>210</v>
      </c>
      <c r="B65" s="234"/>
      <c r="C65" s="234"/>
      <c r="D65" s="234"/>
      <c r="E65" s="234"/>
      <c r="F65" s="234"/>
      <c r="G65" s="235" t="s">
        <v>162</v>
      </c>
      <c r="H65" s="208"/>
      <c r="I65" s="294">
        <f>I31</f>
        <v>1704.89</v>
      </c>
      <c r="J65" s="293"/>
      <c r="K65" s="326"/>
      <c r="L65" s="326"/>
    </row>
    <row r="66" ht="15.75" customHeight="1" spans="1:12">
      <c r="A66" s="236"/>
      <c r="B66" s="328"/>
      <c r="C66" s="328"/>
      <c r="D66" s="328"/>
      <c r="E66" s="328"/>
      <c r="F66" s="237"/>
      <c r="G66" s="235" t="s">
        <v>211</v>
      </c>
      <c r="H66" s="208"/>
      <c r="I66" s="294">
        <f>I64</f>
        <v>1640.75</v>
      </c>
      <c r="J66" s="293"/>
      <c r="K66" s="326"/>
      <c r="L66" s="326"/>
    </row>
    <row r="67" ht="15.75" customHeight="1" spans="1:12">
      <c r="A67" s="238"/>
      <c r="B67" s="239"/>
      <c r="C67" s="239"/>
      <c r="D67" s="239"/>
      <c r="E67" s="239"/>
      <c r="F67" s="239"/>
      <c r="G67" s="235" t="s">
        <v>75</v>
      </c>
      <c r="H67" s="208"/>
      <c r="I67" s="294">
        <f>SUM(I65:I66)</f>
        <v>3345.64</v>
      </c>
      <c r="J67" s="293"/>
      <c r="K67" s="326"/>
      <c r="L67" s="326"/>
    </row>
    <row r="68" ht="15.75" customHeight="1" spans="1:12">
      <c r="A68" s="212" t="s">
        <v>212</v>
      </c>
      <c r="B68" s="208"/>
      <c r="C68" s="208"/>
      <c r="D68" s="208"/>
      <c r="E68" s="208"/>
      <c r="F68" s="208"/>
      <c r="G68" s="208"/>
      <c r="H68" s="208"/>
      <c r="I68" s="210"/>
      <c r="J68" s="293"/>
      <c r="K68" s="326"/>
      <c r="L68" s="326"/>
    </row>
    <row r="69" ht="15.75" customHeight="1" spans="1:12">
      <c r="A69" s="228">
        <v>3</v>
      </c>
      <c r="B69" s="212" t="s">
        <v>213</v>
      </c>
      <c r="C69" s="208"/>
      <c r="D69" s="208"/>
      <c r="E69" s="208"/>
      <c r="F69" s="208"/>
      <c r="G69" s="210"/>
      <c r="H69" s="227" t="s">
        <v>138</v>
      </c>
      <c r="I69" s="227" t="s">
        <v>139</v>
      </c>
      <c r="J69" s="293"/>
      <c r="K69" s="326"/>
      <c r="L69" s="326"/>
    </row>
    <row r="70" ht="15.75" customHeight="1" spans="1:12">
      <c r="A70" s="228" t="s">
        <v>97</v>
      </c>
      <c r="B70" s="214" t="s">
        <v>214</v>
      </c>
      <c r="C70" s="208"/>
      <c r="D70" s="208"/>
      <c r="E70" s="208"/>
      <c r="F70" s="208"/>
      <c r="G70" s="210"/>
      <c r="H70" s="230">
        <f>ROUND(((1/12)*5%),4)</f>
        <v>0.0042</v>
      </c>
      <c r="I70" s="292">
        <f t="shared" ref="I70:I74" si="3">ROUND(H70*$I$67,2)</f>
        <v>14.05</v>
      </c>
      <c r="J70" s="293"/>
      <c r="K70" s="326"/>
      <c r="L70" s="326"/>
    </row>
    <row r="71" ht="15.75" customHeight="1" spans="1:12">
      <c r="A71" s="228" t="s">
        <v>100</v>
      </c>
      <c r="B71" s="214" t="s">
        <v>215</v>
      </c>
      <c r="C71" s="208"/>
      <c r="D71" s="208"/>
      <c r="E71" s="208"/>
      <c r="F71" s="208"/>
      <c r="G71" s="210"/>
      <c r="H71" s="230">
        <f>TRUNC(H70*H49,4)</f>
        <v>0.0003</v>
      </c>
      <c r="I71" s="292">
        <f t="shared" si="3"/>
        <v>1</v>
      </c>
      <c r="J71" s="293"/>
      <c r="K71" s="326"/>
      <c r="L71" s="326"/>
    </row>
    <row r="72" ht="15.75" customHeight="1" spans="1:12">
      <c r="A72" s="228" t="s">
        <v>104</v>
      </c>
      <c r="B72" s="214" t="s">
        <v>216</v>
      </c>
      <c r="C72" s="208"/>
      <c r="D72" s="208"/>
      <c r="E72" s="208"/>
      <c r="F72" s="208"/>
      <c r="G72" s="210"/>
      <c r="H72" s="230">
        <f>ROUND(((7/30)/12)*95%,4)</f>
        <v>0.0185</v>
      </c>
      <c r="I72" s="292">
        <f t="shared" si="3"/>
        <v>61.89</v>
      </c>
      <c r="J72" s="293"/>
      <c r="K72" s="260"/>
      <c r="L72" s="260"/>
    </row>
    <row r="73" ht="15.75" customHeight="1" spans="1:12">
      <c r="A73" s="329" t="s">
        <v>108</v>
      </c>
      <c r="B73" s="330" t="s">
        <v>217</v>
      </c>
      <c r="C73" s="208"/>
      <c r="D73" s="208"/>
      <c r="E73" s="208"/>
      <c r="F73" s="208"/>
      <c r="G73" s="210"/>
      <c r="H73" s="230">
        <f>ROUND(H72*H50,4)</f>
        <v>0.0069</v>
      </c>
      <c r="I73" s="292">
        <f t="shared" si="3"/>
        <v>23.08</v>
      </c>
      <c r="J73" s="293"/>
      <c r="K73" s="260"/>
      <c r="L73" s="260"/>
    </row>
    <row r="74" ht="15.75" customHeight="1" spans="1:12">
      <c r="A74" s="228" t="s">
        <v>148</v>
      </c>
      <c r="B74" s="214" t="s">
        <v>218</v>
      </c>
      <c r="C74" s="208"/>
      <c r="D74" s="208"/>
      <c r="E74" s="208"/>
      <c r="F74" s="208"/>
      <c r="G74" s="210"/>
      <c r="H74" s="230">
        <v>0.04</v>
      </c>
      <c r="I74" s="292">
        <f t="shared" si="3"/>
        <v>133.83</v>
      </c>
      <c r="J74" s="289">
        <f>I74</f>
        <v>133.83</v>
      </c>
      <c r="K74" s="260"/>
      <c r="L74" s="260"/>
    </row>
    <row r="75" ht="15.75" customHeight="1" spans="1:12">
      <c r="A75" s="212" t="s">
        <v>219</v>
      </c>
      <c r="B75" s="208"/>
      <c r="C75" s="208"/>
      <c r="D75" s="208"/>
      <c r="E75" s="208"/>
      <c r="F75" s="208"/>
      <c r="G75" s="210"/>
      <c r="H75" s="232">
        <f>SUM(H70:H74)</f>
        <v>0.0699</v>
      </c>
      <c r="I75" s="288">
        <f>SUM(I70:I74)</f>
        <v>233.85</v>
      </c>
      <c r="J75" s="293"/>
      <c r="K75" s="350"/>
      <c r="L75" s="260"/>
    </row>
    <row r="76" ht="15.75" customHeight="1" spans="1:12">
      <c r="A76" s="233" t="s">
        <v>220</v>
      </c>
      <c r="B76" s="234"/>
      <c r="C76" s="234"/>
      <c r="D76" s="234"/>
      <c r="E76" s="234"/>
      <c r="F76" s="234"/>
      <c r="G76" s="235" t="s">
        <v>162</v>
      </c>
      <c r="H76" s="208"/>
      <c r="I76" s="294">
        <f>I31</f>
        <v>1704.89</v>
      </c>
      <c r="J76" s="293"/>
      <c r="K76" s="350"/>
      <c r="L76" s="260"/>
    </row>
    <row r="77" ht="15.75" customHeight="1" spans="1:12">
      <c r="A77" s="236"/>
      <c r="B77" s="233"/>
      <c r="C77" s="233"/>
      <c r="D77" s="233"/>
      <c r="E77" s="233"/>
      <c r="F77" s="237"/>
      <c r="G77" s="235" t="s">
        <v>211</v>
      </c>
      <c r="H77" s="208"/>
      <c r="I77" s="294">
        <f>I64</f>
        <v>1640.75</v>
      </c>
      <c r="J77" s="293"/>
      <c r="K77" s="350"/>
      <c r="L77" s="260"/>
    </row>
    <row r="78" ht="15.75" customHeight="1" spans="1:14">
      <c r="A78" s="236"/>
      <c r="B78" s="233"/>
      <c r="C78" s="233"/>
      <c r="D78" s="233"/>
      <c r="E78" s="233"/>
      <c r="F78" s="237"/>
      <c r="G78" s="235" t="s">
        <v>221</v>
      </c>
      <c r="H78" s="208"/>
      <c r="I78" s="294">
        <f>I75</f>
        <v>233.85</v>
      </c>
      <c r="J78" s="293"/>
      <c r="K78" s="350"/>
      <c r="L78" s="260"/>
      <c r="N78" s="351"/>
    </row>
    <row r="79" ht="15.75" customHeight="1" spans="1:12">
      <c r="A79" s="236"/>
      <c r="B79" s="237"/>
      <c r="C79" s="237"/>
      <c r="D79" s="237"/>
      <c r="E79" s="237"/>
      <c r="F79" s="237"/>
      <c r="G79" s="235" t="s">
        <v>75</v>
      </c>
      <c r="H79" s="208"/>
      <c r="I79" s="294">
        <f>SUM(I76:I78)</f>
        <v>3579.49</v>
      </c>
      <c r="J79" s="293"/>
      <c r="K79" s="350"/>
      <c r="L79" s="260"/>
    </row>
    <row r="80" ht="15.75" customHeight="1" spans="1:12">
      <c r="A80" s="212" t="s">
        <v>222</v>
      </c>
      <c r="B80" s="208"/>
      <c r="C80" s="208"/>
      <c r="D80" s="208"/>
      <c r="E80" s="208"/>
      <c r="F80" s="208"/>
      <c r="G80" s="208"/>
      <c r="H80" s="208"/>
      <c r="I80" s="210"/>
      <c r="J80" s="290"/>
      <c r="K80" s="350"/>
      <c r="L80" s="260"/>
    </row>
    <row r="81" ht="15.75" customHeight="1" spans="1:12">
      <c r="A81" s="212" t="s">
        <v>223</v>
      </c>
      <c r="B81" s="208"/>
      <c r="C81" s="208"/>
      <c r="D81" s="208"/>
      <c r="E81" s="208"/>
      <c r="F81" s="208"/>
      <c r="G81" s="210"/>
      <c r="H81" s="227" t="s">
        <v>138</v>
      </c>
      <c r="I81" s="227" t="s">
        <v>139</v>
      </c>
      <c r="J81" s="293"/>
      <c r="K81" s="350"/>
      <c r="L81" s="352"/>
    </row>
    <row r="82" ht="15.75" customHeight="1" spans="1:12">
      <c r="A82" s="228" t="s">
        <v>97</v>
      </c>
      <c r="B82" s="214" t="s">
        <v>224</v>
      </c>
      <c r="C82" s="208"/>
      <c r="D82" s="208"/>
      <c r="E82" s="208"/>
      <c r="F82" s="208"/>
      <c r="G82" s="210"/>
      <c r="H82" s="230">
        <f>ROUND(((1+1/3)/12)/12,4)</f>
        <v>0.0093</v>
      </c>
      <c r="I82" s="292">
        <f t="shared" ref="I82:I87" si="4">ROUND(H82*$I$79,2)</f>
        <v>33.29</v>
      </c>
      <c r="J82" s="293"/>
      <c r="K82" s="350"/>
      <c r="L82" s="260"/>
    </row>
    <row r="83" ht="15.75" customHeight="1" spans="1:12">
      <c r="A83" s="228" t="s">
        <v>100</v>
      </c>
      <c r="B83" s="214" t="s">
        <v>225</v>
      </c>
      <c r="C83" s="208"/>
      <c r="D83" s="208"/>
      <c r="E83" s="208"/>
      <c r="F83" s="208"/>
      <c r="G83" s="210"/>
      <c r="H83" s="230">
        <f>ROUND((2/30)/12,4)</f>
        <v>0.0056</v>
      </c>
      <c r="I83" s="292">
        <f t="shared" si="4"/>
        <v>20.05</v>
      </c>
      <c r="J83" s="293"/>
      <c r="K83" s="260"/>
      <c r="L83" s="260"/>
    </row>
    <row r="84" ht="15.75" customHeight="1" spans="1:12">
      <c r="A84" s="228" t="s">
        <v>104</v>
      </c>
      <c r="B84" s="214" t="s">
        <v>226</v>
      </c>
      <c r="C84" s="208"/>
      <c r="D84" s="208"/>
      <c r="E84" s="208"/>
      <c r="F84" s="208"/>
      <c r="G84" s="210"/>
      <c r="H84" s="230">
        <f>ROUND(((5/30)/12)*2%,4)</f>
        <v>0.0003</v>
      </c>
      <c r="I84" s="292">
        <f t="shared" si="4"/>
        <v>1.07</v>
      </c>
      <c r="J84" s="293"/>
      <c r="K84" s="260"/>
      <c r="L84" s="260"/>
    </row>
    <row r="85" ht="15.75" customHeight="1" spans="1:12">
      <c r="A85" s="228" t="s">
        <v>108</v>
      </c>
      <c r="B85" s="214" t="s">
        <v>227</v>
      </c>
      <c r="C85" s="208"/>
      <c r="D85" s="208"/>
      <c r="E85" s="208"/>
      <c r="F85" s="208"/>
      <c r="G85" s="210"/>
      <c r="H85" s="230">
        <f>ROUND(((15/30)/12)*8%,4)</f>
        <v>0.0033</v>
      </c>
      <c r="I85" s="292">
        <f t="shared" si="4"/>
        <v>11.81</v>
      </c>
      <c r="J85" s="293"/>
      <c r="K85" s="260"/>
      <c r="L85" s="260"/>
    </row>
    <row r="86" ht="15.75" customHeight="1" spans="1:12">
      <c r="A86" s="228" t="s">
        <v>148</v>
      </c>
      <c r="B86" s="214" t="s">
        <v>228</v>
      </c>
      <c r="C86" s="208"/>
      <c r="D86" s="208"/>
      <c r="E86" s="208"/>
      <c r="F86" s="208"/>
      <c r="G86" s="210"/>
      <c r="H86" s="230">
        <f>ROUND(((1+1/3)/12*4/12)*2%,4)</f>
        <v>0.0007</v>
      </c>
      <c r="I86" s="292">
        <f t="shared" si="4"/>
        <v>2.51</v>
      </c>
      <c r="J86" s="293"/>
      <c r="K86" s="260"/>
      <c r="L86" s="260"/>
    </row>
    <row r="87" ht="15.75" customHeight="1" spans="1:12">
      <c r="A87" s="243" t="s">
        <v>150</v>
      </c>
      <c r="B87" s="331" t="s">
        <v>229</v>
      </c>
      <c r="C87" s="208"/>
      <c r="D87" s="208"/>
      <c r="E87" s="208"/>
      <c r="F87" s="208"/>
      <c r="G87" s="210"/>
      <c r="H87" s="332">
        <v>0</v>
      </c>
      <c r="I87" s="292">
        <f t="shared" si="4"/>
        <v>0</v>
      </c>
      <c r="J87" s="293"/>
      <c r="K87" s="260"/>
      <c r="L87" s="260"/>
    </row>
    <row r="88" ht="15.75" customHeight="1" spans="1:12">
      <c r="A88" s="212" t="s">
        <v>230</v>
      </c>
      <c r="B88" s="208"/>
      <c r="C88" s="208"/>
      <c r="D88" s="208"/>
      <c r="E88" s="208"/>
      <c r="F88" s="208"/>
      <c r="G88" s="210"/>
      <c r="H88" s="232">
        <f>SUM(H82:H87)</f>
        <v>0.0192</v>
      </c>
      <c r="I88" s="288">
        <f>SUM(I82:I87)</f>
        <v>68.73</v>
      </c>
      <c r="J88" s="293"/>
      <c r="K88" s="260"/>
      <c r="L88" s="353"/>
    </row>
    <row r="89" ht="15.75" customHeight="1" spans="1:12">
      <c r="A89" s="241"/>
      <c r="B89" s="208"/>
      <c r="C89" s="208"/>
      <c r="D89" s="208"/>
      <c r="E89" s="208"/>
      <c r="F89" s="208"/>
      <c r="G89" s="208"/>
      <c r="H89" s="208"/>
      <c r="I89" s="210"/>
      <c r="J89" s="293"/>
      <c r="K89" s="354"/>
      <c r="L89" s="260"/>
    </row>
    <row r="90" ht="15.75" customHeight="1" spans="1:12">
      <c r="A90" s="333" t="s">
        <v>231</v>
      </c>
      <c r="B90" s="208"/>
      <c r="C90" s="208"/>
      <c r="D90" s="208"/>
      <c r="E90" s="208"/>
      <c r="F90" s="208"/>
      <c r="G90" s="210"/>
      <c r="H90" s="334" t="s">
        <v>138</v>
      </c>
      <c r="I90" s="334" t="s">
        <v>139</v>
      </c>
      <c r="J90" s="293"/>
      <c r="K90" s="260"/>
      <c r="L90" s="260"/>
    </row>
    <row r="91" ht="15.75" customHeight="1" spans="1:12">
      <c r="A91" s="243" t="s">
        <v>97</v>
      </c>
      <c r="B91" s="331" t="s">
        <v>232</v>
      </c>
      <c r="C91" s="208"/>
      <c r="D91" s="208"/>
      <c r="E91" s="208"/>
      <c r="F91" s="208"/>
      <c r="G91" s="210"/>
      <c r="H91" s="332">
        <v>0</v>
      </c>
      <c r="I91" s="355">
        <f>I31*H91</f>
        <v>0</v>
      </c>
      <c r="J91" s="293"/>
      <c r="K91" s="260"/>
      <c r="L91" s="260"/>
    </row>
    <row r="92" ht="15.75" customHeight="1" spans="1:12">
      <c r="A92" s="333" t="s">
        <v>233</v>
      </c>
      <c r="B92" s="208"/>
      <c r="C92" s="208"/>
      <c r="D92" s="208"/>
      <c r="E92" s="208"/>
      <c r="F92" s="208"/>
      <c r="G92" s="210"/>
      <c r="H92" s="335">
        <f>H91</f>
        <v>0</v>
      </c>
      <c r="I92" s="356">
        <f>I91</f>
        <v>0</v>
      </c>
      <c r="J92" s="293"/>
      <c r="K92" s="357"/>
      <c r="L92" s="260"/>
    </row>
    <row r="93" ht="15.75" customHeight="1" spans="1:12">
      <c r="A93" s="241"/>
      <c r="B93" s="208"/>
      <c r="C93" s="208"/>
      <c r="D93" s="208"/>
      <c r="E93" s="208"/>
      <c r="F93" s="208"/>
      <c r="G93" s="208"/>
      <c r="H93" s="208"/>
      <c r="I93" s="210"/>
      <c r="J93" s="293"/>
      <c r="K93" s="260"/>
      <c r="L93" s="260"/>
    </row>
    <row r="94" ht="15.75" customHeight="1" spans="1:12">
      <c r="A94" s="212" t="s">
        <v>234</v>
      </c>
      <c r="B94" s="208"/>
      <c r="C94" s="208"/>
      <c r="D94" s="208"/>
      <c r="E94" s="208"/>
      <c r="F94" s="208"/>
      <c r="G94" s="208"/>
      <c r="H94" s="208"/>
      <c r="I94" s="210"/>
      <c r="J94" s="293"/>
      <c r="K94" s="260"/>
      <c r="L94" s="260"/>
    </row>
    <row r="95" ht="15.75" customHeight="1" spans="1:12">
      <c r="A95" s="212" t="s">
        <v>235</v>
      </c>
      <c r="B95" s="208"/>
      <c r="C95" s="208"/>
      <c r="D95" s="208"/>
      <c r="E95" s="208"/>
      <c r="F95" s="208"/>
      <c r="G95" s="208"/>
      <c r="H95" s="210"/>
      <c r="I95" s="227" t="s">
        <v>139</v>
      </c>
      <c r="J95" s="293"/>
      <c r="K95" s="260"/>
      <c r="L95" s="260"/>
    </row>
    <row r="96" ht="15.75" customHeight="1" spans="1:12">
      <c r="A96" s="228" t="s">
        <v>236</v>
      </c>
      <c r="B96" s="216" t="s">
        <v>237</v>
      </c>
      <c r="C96" s="208"/>
      <c r="D96" s="208"/>
      <c r="E96" s="208"/>
      <c r="F96" s="208"/>
      <c r="G96" s="208"/>
      <c r="H96" s="210"/>
      <c r="I96" s="292">
        <f>I88</f>
        <v>68.73</v>
      </c>
      <c r="J96" s="293"/>
      <c r="K96" s="260"/>
      <c r="L96" s="260"/>
    </row>
    <row r="97" ht="15.75" customHeight="1" spans="1:12">
      <c r="A97" s="243" t="s">
        <v>238</v>
      </c>
      <c r="B97" s="336" t="s">
        <v>239</v>
      </c>
      <c r="C97" s="208"/>
      <c r="D97" s="208"/>
      <c r="E97" s="208"/>
      <c r="F97" s="208"/>
      <c r="G97" s="208"/>
      <c r="H97" s="210"/>
      <c r="I97" s="355">
        <f>I92</f>
        <v>0</v>
      </c>
      <c r="J97" s="293"/>
      <c r="K97" s="260"/>
      <c r="L97" s="260"/>
    </row>
    <row r="98" ht="15.75" customHeight="1" spans="1:12">
      <c r="A98" s="212" t="s">
        <v>240</v>
      </c>
      <c r="B98" s="208"/>
      <c r="C98" s="208"/>
      <c r="D98" s="208"/>
      <c r="E98" s="208"/>
      <c r="F98" s="208"/>
      <c r="G98" s="208"/>
      <c r="H98" s="210"/>
      <c r="I98" s="288">
        <f>SUM(I96:I97)</f>
        <v>68.73</v>
      </c>
      <c r="J98" s="293"/>
      <c r="K98" s="260"/>
      <c r="L98" s="260"/>
    </row>
    <row r="99" ht="15.75" customHeight="1" spans="1:12">
      <c r="A99" s="241"/>
      <c r="B99" s="208"/>
      <c r="C99" s="208"/>
      <c r="D99" s="208"/>
      <c r="E99" s="208"/>
      <c r="F99" s="208"/>
      <c r="G99" s="208"/>
      <c r="H99" s="208"/>
      <c r="I99" s="210"/>
      <c r="J99" s="293"/>
      <c r="K99" s="260"/>
      <c r="L99" s="260"/>
    </row>
    <row r="100" ht="15.75" customHeight="1" spans="1:12">
      <c r="A100" s="212" t="s">
        <v>241</v>
      </c>
      <c r="B100" s="208"/>
      <c r="C100" s="208"/>
      <c r="D100" s="208"/>
      <c r="E100" s="208"/>
      <c r="F100" s="208"/>
      <c r="G100" s="208"/>
      <c r="H100" s="208"/>
      <c r="I100" s="210"/>
      <c r="J100" s="293"/>
      <c r="K100" s="260"/>
      <c r="L100" s="260"/>
    </row>
    <row r="101" ht="15.75" customHeight="1" spans="1:12">
      <c r="A101" s="227">
        <v>5</v>
      </c>
      <c r="B101" s="212" t="s">
        <v>242</v>
      </c>
      <c r="C101" s="208"/>
      <c r="D101" s="208"/>
      <c r="E101" s="208"/>
      <c r="F101" s="208"/>
      <c r="G101" s="210"/>
      <c r="H101" s="227"/>
      <c r="I101" s="227" t="s">
        <v>139</v>
      </c>
      <c r="J101" s="293"/>
      <c r="K101" s="260"/>
      <c r="L101" s="260"/>
    </row>
    <row r="102" ht="15.75" customHeight="1" spans="1:12">
      <c r="A102" s="337" t="s">
        <v>97</v>
      </c>
      <c r="B102" s="225" t="s">
        <v>243</v>
      </c>
      <c r="C102" s="208"/>
      <c r="D102" s="208"/>
      <c r="E102" s="208"/>
      <c r="F102" s="208"/>
      <c r="G102" s="210"/>
      <c r="H102" s="338" t="s">
        <v>187</v>
      </c>
      <c r="I102" s="292">
        <v>0</v>
      </c>
      <c r="J102" s="293"/>
      <c r="K102" s="260"/>
      <c r="L102" s="260"/>
    </row>
    <row r="103" ht="15.75" customHeight="1" spans="1:12">
      <c r="A103" s="337" t="s">
        <v>100</v>
      </c>
      <c r="B103" s="225" t="s">
        <v>244</v>
      </c>
      <c r="C103" s="208"/>
      <c r="D103" s="208"/>
      <c r="E103" s="208"/>
      <c r="F103" s="208"/>
      <c r="G103" s="210"/>
      <c r="H103" s="338" t="s">
        <v>187</v>
      </c>
      <c r="I103" s="383">
        <v>49.11</v>
      </c>
      <c r="J103" s="293"/>
      <c r="K103" s="260"/>
      <c r="L103" s="260"/>
    </row>
    <row r="104" ht="15.75" customHeight="1" spans="1:12">
      <c r="A104" s="337" t="s">
        <v>104</v>
      </c>
      <c r="B104" s="225" t="s">
        <v>245</v>
      </c>
      <c r="C104" s="208"/>
      <c r="D104" s="208"/>
      <c r="E104" s="208"/>
      <c r="F104" s="208"/>
      <c r="G104" s="210"/>
      <c r="H104" s="338" t="s">
        <v>187</v>
      </c>
      <c r="I104" s="383">
        <v>59.58</v>
      </c>
      <c r="J104" s="293"/>
      <c r="K104" s="260"/>
      <c r="L104" s="260"/>
    </row>
    <row r="105" ht="15.75" customHeight="1" spans="1:12">
      <c r="A105" s="337" t="s">
        <v>108</v>
      </c>
      <c r="B105" s="225" t="s">
        <v>246</v>
      </c>
      <c r="C105" s="208"/>
      <c r="D105" s="208"/>
      <c r="E105" s="208"/>
      <c r="F105" s="208"/>
      <c r="G105" s="210"/>
      <c r="H105" s="339" t="s">
        <v>187</v>
      </c>
      <c r="I105" s="292">
        <f>EQUIPAMENTOS!I223</f>
        <v>1.22</v>
      </c>
      <c r="J105" s="293"/>
      <c r="K105" s="260"/>
      <c r="L105" s="260"/>
    </row>
    <row r="106" ht="15.75" customHeight="1" spans="1:12">
      <c r="A106" s="212" t="s">
        <v>247</v>
      </c>
      <c r="B106" s="208"/>
      <c r="C106" s="208"/>
      <c r="D106" s="208"/>
      <c r="E106" s="208"/>
      <c r="F106" s="208"/>
      <c r="G106" s="210"/>
      <c r="H106" s="232" t="s">
        <v>187</v>
      </c>
      <c r="I106" s="288">
        <f>SUM(I102:I105)</f>
        <v>109.91</v>
      </c>
      <c r="J106" s="293"/>
      <c r="K106" s="260"/>
      <c r="L106" s="260"/>
    </row>
    <row r="107" ht="15.75" customHeight="1" spans="1:12">
      <c r="A107" s="233" t="s">
        <v>248</v>
      </c>
      <c r="B107" s="234"/>
      <c r="C107" s="234"/>
      <c r="D107" s="234"/>
      <c r="E107" s="234"/>
      <c r="F107" s="234"/>
      <c r="G107" s="235" t="s">
        <v>162</v>
      </c>
      <c r="H107" s="208"/>
      <c r="I107" s="294">
        <f>I31</f>
        <v>1704.89</v>
      </c>
      <c r="J107" s="293"/>
      <c r="K107" s="260"/>
      <c r="L107" s="260"/>
    </row>
    <row r="108" ht="15.75" customHeight="1" spans="1:12">
      <c r="A108" s="236"/>
      <c r="B108" s="233"/>
      <c r="C108" s="233"/>
      <c r="D108" s="233"/>
      <c r="E108" s="233"/>
      <c r="F108" s="237"/>
      <c r="G108" s="235" t="s">
        <v>211</v>
      </c>
      <c r="H108" s="208"/>
      <c r="I108" s="294">
        <f>I64</f>
        <v>1640.75</v>
      </c>
      <c r="J108" s="293"/>
      <c r="K108" s="260"/>
      <c r="L108" s="260"/>
    </row>
    <row r="109" ht="15.75" customHeight="1" spans="1:12">
      <c r="A109" s="236"/>
      <c r="B109" s="233"/>
      <c r="C109" s="233"/>
      <c r="D109" s="233"/>
      <c r="E109" s="233"/>
      <c r="F109" s="237"/>
      <c r="G109" s="235" t="s">
        <v>221</v>
      </c>
      <c r="H109" s="208"/>
      <c r="I109" s="294">
        <f>I75</f>
        <v>233.85</v>
      </c>
      <c r="J109" s="293"/>
      <c r="K109" s="260"/>
      <c r="L109" s="260"/>
    </row>
    <row r="110" ht="15.75" customHeight="1" spans="1:12">
      <c r="A110" s="236"/>
      <c r="B110" s="233"/>
      <c r="C110" s="233"/>
      <c r="D110" s="233"/>
      <c r="E110" s="233"/>
      <c r="F110" s="237"/>
      <c r="G110" s="235" t="s">
        <v>249</v>
      </c>
      <c r="H110" s="208"/>
      <c r="I110" s="294">
        <f>I98</f>
        <v>68.73</v>
      </c>
      <c r="J110" s="293"/>
      <c r="K110" s="299"/>
      <c r="L110" s="299"/>
    </row>
    <row r="111" ht="15.75" customHeight="1" spans="1:12">
      <c r="A111" s="236"/>
      <c r="B111" s="233"/>
      <c r="C111" s="233"/>
      <c r="D111" s="233"/>
      <c r="E111" s="233"/>
      <c r="F111" s="237"/>
      <c r="G111" s="235" t="s">
        <v>250</v>
      </c>
      <c r="H111" s="208"/>
      <c r="I111" s="294">
        <f>I106</f>
        <v>109.91</v>
      </c>
      <c r="J111" s="293"/>
      <c r="K111" s="299"/>
      <c r="L111" s="299"/>
    </row>
    <row r="112" ht="15.75" customHeight="1" spans="1:12">
      <c r="A112" s="236"/>
      <c r="B112" s="237"/>
      <c r="C112" s="237"/>
      <c r="D112" s="237"/>
      <c r="E112" s="237"/>
      <c r="F112" s="237"/>
      <c r="G112" s="235" t="s">
        <v>75</v>
      </c>
      <c r="H112" s="208"/>
      <c r="I112" s="294">
        <f>SUM(I107:I111)</f>
        <v>3758.13</v>
      </c>
      <c r="J112" s="293"/>
      <c r="K112" s="260"/>
      <c r="L112" s="260"/>
    </row>
    <row r="113" ht="15.75" customHeight="1" spans="1:12">
      <c r="A113" s="212" t="s">
        <v>251</v>
      </c>
      <c r="B113" s="208"/>
      <c r="C113" s="208"/>
      <c r="D113" s="208"/>
      <c r="E113" s="208"/>
      <c r="F113" s="208"/>
      <c r="G113" s="208"/>
      <c r="H113" s="208"/>
      <c r="I113" s="210"/>
      <c r="J113" s="293"/>
      <c r="K113" s="260"/>
      <c r="L113" s="260"/>
    </row>
    <row r="114" ht="15.75" customHeight="1" spans="1:12">
      <c r="A114" s="227">
        <v>6</v>
      </c>
      <c r="B114" s="212" t="s">
        <v>252</v>
      </c>
      <c r="C114" s="208"/>
      <c r="D114" s="208"/>
      <c r="E114" s="208"/>
      <c r="F114" s="208"/>
      <c r="G114" s="210"/>
      <c r="H114" s="227" t="s">
        <v>138</v>
      </c>
      <c r="I114" s="227" t="s">
        <v>139</v>
      </c>
      <c r="J114" s="293"/>
      <c r="K114" s="260"/>
      <c r="L114" s="260"/>
    </row>
    <row r="115" ht="15.75" customHeight="1" spans="1:12">
      <c r="A115" s="228" t="s">
        <v>97</v>
      </c>
      <c r="B115" s="214" t="s">
        <v>253</v>
      </c>
      <c r="C115" s="208"/>
      <c r="D115" s="208"/>
      <c r="E115" s="208"/>
      <c r="F115" s="208"/>
      <c r="G115" s="210"/>
      <c r="H115" s="340">
        <v>0.0123</v>
      </c>
      <c r="I115" s="292">
        <f>ROUND(H115*I112,2)</f>
        <v>46.22</v>
      </c>
      <c r="J115" s="293"/>
      <c r="K115" s="260"/>
      <c r="L115" s="260"/>
    </row>
    <row r="116" ht="15.75" customHeight="1" spans="1:12">
      <c r="A116" s="228" t="s">
        <v>100</v>
      </c>
      <c r="B116" s="214" t="s">
        <v>254</v>
      </c>
      <c r="C116" s="208"/>
      <c r="D116" s="208"/>
      <c r="E116" s="208"/>
      <c r="F116" s="208"/>
      <c r="G116" s="210"/>
      <c r="H116" s="340">
        <v>0.0123</v>
      </c>
      <c r="I116" s="292">
        <f>ROUND(H116*(I112+I115),2)</f>
        <v>46.79</v>
      </c>
      <c r="J116" s="293"/>
      <c r="K116" s="260"/>
      <c r="L116" s="260"/>
    </row>
    <row r="117" ht="15.75" customHeight="1" spans="1:12">
      <c r="A117" s="228" t="s">
        <v>104</v>
      </c>
      <c r="B117" s="341" t="s">
        <v>255</v>
      </c>
      <c r="C117" s="208"/>
      <c r="D117" s="208"/>
      <c r="E117" s="208"/>
      <c r="F117" s="208"/>
      <c r="G117" s="210"/>
      <c r="H117" s="230"/>
      <c r="I117" s="361"/>
      <c r="J117" s="293"/>
      <c r="K117" s="260"/>
      <c r="L117" s="260"/>
    </row>
    <row r="118" ht="15.75" customHeight="1" spans="1:12">
      <c r="A118" s="228" t="s">
        <v>256</v>
      </c>
      <c r="B118" s="214" t="s">
        <v>257</v>
      </c>
      <c r="C118" s="208"/>
      <c r="D118" s="208"/>
      <c r="E118" s="208"/>
      <c r="F118" s="208"/>
      <c r="G118" s="210"/>
      <c r="H118" s="340">
        <v>0.0076</v>
      </c>
      <c r="I118" s="292">
        <f t="shared" ref="I118:I120" si="5">ROUND($I$128*H118,2)</f>
        <v>32.25</v>
      </c>
      <c r="J118" s="293"/>
      <c r="K118" s="260"/>
      <c r="L118" s="260"/>
    </row>
    <row r="119" ht="15.75" customHeight="1" spans="1:12">
      <c r="A119" s="228" t="s">
        <v>258</v>
      </c>
      <c r="B119" s="214" t="s">
        <v>152</v>
      </c>
      <c r="C119" s="208"/>
      <c r="D119" s="208"/>
      <c r="E119" s="208"/>
      <c r="F119" s="208"/>
      <c r="G119" s="210"/>
      <c r="H119" s="342">
        <v>0.0349</v>
      </c>
      <c r="I119" s="292">
        <f t="shared" si="5"/>
        <v>148.1</v>
      </c>
      <c r="J119" s="293"/>
      <c r="K119" s="260"/>
      <c r="L119" s="260"/>
    </row>
    <row r="120" ht="15.75" customHeight="1" spans="1:12">
      <c r="A120" s="228" t="s">
        <v>259</v>
      </c>
      <c r="B120" s="214" t="s">
        <v>260</v>
      </c>
      <c r="C120" s="208"/>
      <c r="D120" s="208"/>
      <c r="E120" s="208"/>
      <c r="F120" s="208"/>
      <c r="G120" s="210"/>
      <c r="H120" s="343">
        <v>0.05</v>
      </c>
      <c r="I120" s="292">
        <f t="shared" si="5"/>
        <v>212.18</v>
      </c>
      <c r="J120" s="293"/>
      <c r="K120" s="260"/>
      <c r="L120" s="260"/>
    </row>
    <row r="121" ht="15.75" customHeight="1" spans="1:12">
      <c r="A121" s="212" t="s">
        <v>261</v>
      </c>
      <c r="B121" s="208"/>
      <c r="C121" s="208"/>
      <c r="D121" s="208"/>
      <c r="E121" s="208"/>
      <c r="F121" s="208"/>
      <c r="G121" s="210"/>
      <c r="H121" s="344">
        <f>SUM(H115:H120)</f>
        <v>0.1171</v>
      </c>
      <c r="I121" s="288">
        <f>SUM(I115:I120)</f>
        <v>485.54</v>
      </c>
      <c r="J121" s="293"/>
      <c r="K121" s="260"/>
      <c r="L121" s="260"/>
    </row>
    <row r="122" ht="15.75" customHeight="1" spans="1:12">
      <c r="A122" s="215"/>
      <c r="B122" s="345"/>
      <c r="C122" s="345"/>
      <c r="D122" s="345"/>
      <c r="E122" s="345"/>
      <c r="F122" s="345"/>
      <c r="G122" s="345"/>
      <c r="H122" s="345"/>
      <c r="I122" s="261"/>
      <c r="J122" s="293"/>
      <c r="K122" s="260"/>
      <c r="L122" s="260"/>
    </row>
    <row r="123" ht="15.75" customHeight="1" spans="1:12">
      <c r="A123" s="346" t="s">
        <v>262</v>
      </c>
      <c r="B123" s="347" t="s">
        <v>263</v>
      </c>
      <c r="C123" s="347"/>
      <c r="D123" s="347"/>
      <c r="E123" s="347"/>
      <c r="F123" s="347"/>
      <c r="G123" s="347"/>
      <c r="H123" s="348">
        <f>SUM(H118+H119+H120)</f>
        <v>0.0925</v>
      </c>
      <c r="I123" s="362"/>
      <c r="J123" s="293"/>
      <c r="K123" s="260"/>
      <c r="L123" s="260"/>
    </row>
    <row r="124" ht="15.75" customHeight="1" spans="1:12">
      <c r="A124" s="346"/>
      <c r="B124" s="347">
        <v>100</v>
      </c>
      <c r="C124" s="347"/>
      <c r="D124" s="347"/>
      <c r="E124" s="347"/>
      <c r="F124" s="347"/>
      <c r="G124" s="347"/>
      <c r="H124" s="348"/>
      <c r="I124" s="362"/>
      <c r="J124" s="293"/>
      <c r="K124" s="260"/>
      <c r="L124" s="260"/>
    </row>
    <row r="125" ht="15.75" customHeight="1" spans="1:12">
      <c r="A125" s="349"/>
      <c r="B125" s="347"/>
      <c r="C125" s="347"/>
      <c r="D125" s="347"/>
      <c r="E125" s="347"/>
      <c r="F125" s="347"/>
      <c r="G125" s="347"/>
      <c r="H125" s="348"/>
      <c r="I125" s="362"/>
      <c r="J125" s="293"/>
      <c r="K125" s="299"/>
      <c r="L125" s="299"/>
    </row>
    <row r="126" ht="15.75" customHeight="1" spans="1:12">
      <c r="A126" s="346" t="s">
        <v>264</v>
      </c>
      <c r="B126" s="347" t="s">
        <v>265</v>
      </c>
      <c r="C126" s="347"/>
      <c r="D126" s="347"/>
      <c r="E126" s="347"/>
      <c r="F126" s="347"/>
      <c r="G126" s="347"/>
      <c r="H126" s="348"/>
      <c r="I126" s="362">
        <f>I112+I115+I116</f>
        <v>3851.14</v>
      </c>
      <c r="J126" s="293"/>
      <c r="K126" s="260"/>
      <c r="L126" s="260"/>
    </row>
    <row r="127" ht="15.75" customHeight="1" spans="1:12">
      <c r="A127" s="346"/>
      <c r="B127" s="347"/>
      <c r="C127" s="347"/>
      <c r="D127" s="347"/>
      <c r="E127" s="347"/>
      <c r="F127" s="347"/>
      <c r="G127" s="347"/>
      <c r="H127" s="348"/>
      <c r="I127" s="362"/>
      <c r="J127" s="293"/>
      <c r="K127" s="260"/>
      <c r="L127" s="260"/>
    </row>
    <row r="128" ht="15.75" customHeight="1" spans="1:12">
      <c r="A128" s="346" t="s">
        <v>266</v>
      </c>
      <c r="B128" s="347" t="s">
        <v>267</v>
      </c>
      <c r="C128" s="347"/>
      <c r="D128" s="347"/>
      <c r="E128" s="347"/>
      <c r="F128" s="347"/>
      <c r="G128" s="347"/>
      <c r="H128" s="348"/>
      <c r="I128" s="362">
        <f>ROUND(I126/(1-H123),2)</f>
        <v>4243.68</v>
      </c>
      <c r="J128" s="293"/>
      <c r="K128" s="260"/>
      <c r="L128" s="260"/>
    </row>
    <row r="129" ht="15.75" customHeight="1" spans="1:12">
      <c r="A129" s="346"/>
      <c r="B129" s="347"/>
      <c r="C129" s="347"/>
      <c r="D129" s="347"/>
      <c r="E129" s="347"/>
      <c r="F129" s="347"/>
      <c r="G129" s="347"/>
      <c r="H129" s="348"/>
      <c r="I129" s="362"/>
      <c r="J129" s="293"/>
      <c r="K129" s="260"/>
      <c r="L129" s="260"/>
    </row>
    <row r="130" ht="15.75" customHeight="1" spans="1:12">
      <c r="A130" s="346"/>
      <c r="B130" s="347" t="s">
        <v>268</v>
      </c>
      <c r="C130" s="347"/>
      <c r="D130" s="347"/>
      <c r="E130" s="347"/>
      <c r="F130" s="347"/>
      <c r="G130" s="347"/>
      <c r="H130" s="348"/>
      <c r="I130" s="362">
        <f>I128-I126</f>
        <v>392.54</v>
      </c>
      <c r="J130" s="293"/>
      <c r="K130" s="260"/>
      <c r="L130" s="260"/>
    </row>
    <row r="131" ht="15.75" customHeight="1" spans="1:12">
      <c r="A131" s="215"/>
      <c r="B131" s="363"/>
      <c r="C131" s="363"/>
      <c r="D131" s="363"/>
      <c r="E131" s="363"/>
      <c r="F131" s="363"/>
      <c r="G131" s="363"/>
      <c r="H131" s="363"/>
      <c r="I131" s="364"/>
      <c r="J131" s="293"/>
      <c r="K131" s="260"/>
      <c r="L131" s="260"/>
    </row>
    <row r="132" ht="15.75" customHeight="1" spans="1:12">
      <c r="A132" s="212" t="s">
        <v>269</v>
      </c>
      <c r="B132" s="208"/>
      <c r="C132" s="208"/>
      <c r="D132" s="208"/>
      <c r="E132" s="208"/>
      <c r="F132" s="208"/>
      <c r="G132" s="208"/>
      <c r="H132" s="208"/>
      <c r="I132" s="210"/>
      <c r="J132" s="293"/>
      <c r="K132" s="260"/>
      <c r="L132" s="260"/>
    </row>
    <row r="133" ht="15.75" customHeight="1" spans="1:12">
      <c r="A133" s="212" t="s">
        <v>270</v>
      </c>
      <c r="B133" s="208"/>
      <c r="C133" s="208"/>
      <c r="D133" s="208"/>
      <c r="E133" s="208"/>
      <c r="F133" s="208"/>
      <c r="G133" s="208"/>
      <c r="H133" s="210"/>
      <c r="I133" s="227" t="s">
        <v>139</v>
      </c>
      <c r="J133" s="293"/>
      <c r="K133" s="299"/>
      <c r="L133" s="299"/>
    </row>
    <row r="134" ht="15.75" customHeight="1" spans="1:12">
      <c r="A134" s="213" t="s">
        <v>97</v>
      </c>
      <c r="B134" s="214" t="str">
        <f>A23</f>
        <v>MÓDULO 1 - COMPOSIÇÃO DA REMUNERAÇÃO</v>
      </c>
      <c r="C134" s="208"/>
      <c r="D134" s="208"/>
      <c r="E134" s="208"/>
      <c r="F134" s="208"/>
      <c r="G134" s="208"/>
      <c r="H134" s="210"/>
      <c r="I134" s="365">
        <f>I31</f>
        <v>1704.89</v>
      </c>
      <c r="J134" s="293"/>
      <c r="K134" s="299"/>
      <c r="L134" s="299"/>
    </row>
    <row r="135" ht="15.75" customHeight="1" spans="1:12">
      <c r="A135" s="213" t="s">
        <v>100</v>
      </c>
      <c r="B135" s="214" t="str">
        <f>A33</f>
        <v>MÓDULO 2 – ENCARGOS E BENEFÍCIOS ANUAIS, MENSAIS E DIÁRIOS</v>
      </c>
      <c r="C135" s="208"/>
      <c r="D135" s="208"/>
      <c r="E135" s="208"/>
      <c r="F135" s="208"/>
      <c r="G135" s="208"/>
      <c r="H135" s="210"/>
      <c r="I135" s="365">
        <f>I64</f>
        <v>1640.75</v>
      </c>
      <c r="J135" s="293"/>
      <c r="K135" s="299"/>
      <c r="L135" s="299"/>
    </row>
    <row r="136" ht="15.75" customHeight="1" spans="1:12">
      <c r="A136" s="213" t="s">
        <v>104</v>
      </c>
      <c r="B136" s="214" t="str">
        <f>A68</f>
        <v>MÓDULO 3 – PROVISÃO PARA RESCISÃO</v>
      </c>
      <c r="C136" s="208"/>
      <c r="D136" s="208"/>
      <c r="E136" s="208"/>
      <c r="F136" s="208"/>
      <c r="G136" s="208"/>
      <c r="H136" s="210"/>
      <c r="I136" s="365">
        <f>I75</f>
        <v>233.85</v>
      </c>
      <c r="J136" s="293"/>
      <c r="K136" s="247"/>
      <c r="L136" s="247"/>
    </row>
    <row r="137" ht="15.75" customHeight="1" spans="1:12">
      <c r="A137" s="213" t="s">
        <v>108</v>
      </c>
      <c r="B137" s="214" t="str">
        <f>A80</f>
        <v>MÓDULO 4 – CUSTO DE REPOSIÇÃO DO PROFISSIONAL AUSENTE</v>
      </c>
      <c r="C137" s="208"/>
      <c r="D137" s="208"/>
      <c r="E137" s="208"/>
      <c r="F137" s="208"/>
      <c r="G137" s="208"/>
      <c r="H137" s="210"/>
      <c r="I137" s="365">
        <f>I98</f>
        <v>68.73</v>
      </c>
      <c r="J137" s="366"/>
      <c r="K137" s="247"/>
      <c r="L137" s="247"/>
    </row>
    <row r="138" ht="15.75" customHeight="1" spans="1:12">
      <c r="A138" s="213" t="s">
        <v>148</v>
      </c>
      <c r="B138" s="214" t="str">
        <f>A100</f>
        <v>MÓDULO 5 – INSUMOS DIVERSOS</v>
      </c>
      <c r="C138" s="208"/>
      <c r="D138" s="208"/>
      <c r="E138" s="208"/>
      <c r="F138" s="208"/>
      <c r="G138" s="208"/>
      <c r="H138" s="210"/>
      <c r="I138" s="365">
        <f>I106</f>
        <v>109.91</v>
      </c>
      <c r="J138" s="293"/>
      <c r="K138" s="247"/>
      <c r="L138" s="247"/>
    </row>
    <row r="139" ht="15.75" customHeight="1" spans="1:12">
      <c r="A139" s="212" t="s">
        <v>271</v>
      </c>
      <c r="B139" s="208"/>
      <c r="C139" s="208"/>
      <c r="D139" s="208"/>
      <c r="E139" s="208"/>
      <c r="F139" s="208"/>
      <c r="G139" s="208"/>
      <c r="H139" s="210"/>
      <c r="I139" s="288">
        <f>SUM(I134:I138)</f>
        <v>3758.13</v>
      </c>
      <c r="J139" s="293"/>
      <c r="K139" s="246"/>
      <c r="L139" s="246"/>
    </row>
    <row r="140" ht="15.75" customHeight="1" spans="1:12">
      <c r="A140" s="213" t="s">
        <v>150</v>
      </c>
      <c r="B140" s="214" t="str">
        <f>A113</f>
        <v>MÓDULO 6 – CUSTOS INDIRETOS, TRIBUTOS E LUCRO</v>
      </c>
      <c r="C140" s="208"/>
      <c r="D140" s="208"/>
      <c r="E140" s="208"/>
      <c r="F140" s="208"/>
      <c r="G140" s="208"/>
      <c r="H140" s="210"/>
      <c r="I140" s="365">
        <f>I121</f>
        <v>485.54</v>
      </c>
      <c r="J140" s="367">
        <f>SUM(J30:J139)</f>
        <v>3081.877492</v>
      </c>
      <c r="K140" s="246"/>
      <c r="L140" s="246"/>
    </row>
    <row r="141" ht="15.75" customHeight="1" spans="1:12">
      <c r="A141" s="212" t="s">
        <v>272</v>
      </c>
      <c r="B141" s="208"/>
      <c r="C141" s="208"/>
      <c r="D141" s="208"/>
      <c r="E141" s="208"/>
      <c r="F141" s="208"/>
      <c r="G141" s="208"/>
      <c r="H141" s="210"/>
      <c r="I141" s="288">
        <f>SUM(I139:I140)</f>
        <v>4243.67</v>
      </c>
      <c r="J141" s="246"/>
      <c r="K141" s="246"/>
      <c r="L141" s="246"/>
    </row>
    <row r="142" ht="15.75" customHeight="1" spans="1:9">
      <c r="A142" s="384" t="s">
        <v>291</v>
      </c>
      <c r="B142" s="385"/>
      <c r="C142" s="385"/>
      <c r="D142" s="385"/>
      <c r="E142" s="385"/>
      <c r="F142" s="385"/>
      <c r="G142" s="385"/>
      <c r="H142" s="386"/>
      <c r="I142" s="387">
        <f>I141*H15</f>
        <v>8487.34</v>
      </c>
    </row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52">
    <mergeCell ref="A1:I1"/>
    <mergeCell ref="A3:I3"/>
    <mergeCell ref="A4:I4"/>
    <mergeCell ref="A5:G5"/>
    <mergeCell ref="H5:I5"/>
    <mergeCell ref="A6:I6"/>
    <mergeCell ref="A7:I7"/>
    <mergeCell ref="B8:H8"/>
    <mergeCell ref="B9:H9"/>
    <mergeCell ref="B10:H10"/>
    <mergeCell ref="B11:H11"/>
    <mergeCell ref="A12:I12"/>
    <mergeCell ref="A13:I13"/>
    <mergeCell ref="A14:B14"/>
    <mergeCell ref="C14:D14"/>
    <mergeCell ref="E14:G14"/>
    <mergeCell ref="A15:B15"/>
    <mergeCell ref="C15:D15"/>
    <mergeCell ref="E15:G15"/>
    <mergeCell ref="A16:I16"/>
    <mergeCell ref="B17:H17"/>
    <mergeCell ref="B18:H18"/>
    <mergeCell ref="B19:H19"/>
    <mergeCell ref="B20:H20"/>
    <mergeCell ref="B21:H21"/>
    <mergeCell ref="A22:I22"/>
    <mergeCell ref="A23:I23"/>
    <mergeCell ref="B24:G24"/>
    <mergeCell ref="B25:G25"/>
    <mergeCell ref="B26:G26"/>
    <mergeCell ref="B27:G27"/>
    <mergeCell ref="B28:G28"/>
    <mergeCell ref="B29:G29"/>
    <mergeCell ref="B30:G30"/>
    <mergeCell ref="A31:H31"/>
    <mergeCell ref="A32:I32"/>
    <mergeCell ref="A33:I33"/>
    <mergeCell ref="A34:G34"/>
    <mergeCell ref="B35:G35"/>
    <mergeCell ref="B36:G36"/>
    <mergeCell ref="A37:G37"/>
    <mergeCell ref="G38:H38"/>
    <mergeCell ref="G39:H39"/>
    <mergeCell ref="G40:H40"/>
    <mergeCell ref="A41:G41"/>
    <mergeCell ref="B42:G42"/>
    <mergeCell ref="B43:G43"/>
    <mergeCell ref="B44:G44"/>
    <mergeCell ref="B45:G45"/>
    <mergeCell ref="B46:G46"/>
    <mergeCell ref="B47:G47"/>
    <mergeCell ref="B48:G48"/>
    <mergeCell ref="B49:G49"/>
    <mergeCell ref="K49:L49"/>
    <mergeCell ref="A50:G50"/>
    <mergeCell ref="K50:L50"/>
    <mergeCell ref="A51:I51"/>
    <mergeCell ref="A52:G52"/>
    <mergeCell ref="B53:G53"/>
    <mergeCell ref="B54:G54"/>
    <mergeCell ref="B55:G55"/>
    <mergeCell ref="B56:G56"/>
    <mergeCell ref="A57:H57"/>
    <mergeCell ref="A58:I58"/>
    <mergeCell ref="A59:I59"/>
    <mergeCell ref="A60:H60"/>
    <mergeCell ref="B61:H61"/>
    <mergeCell ref="B62:H62"/>
    <mergeCell ref="B63:H63"/>
    <mergeCell ref="A64:H64"/>
    <mergeCell ref="G65:H65"/>
    <mergeCell ref="G66:H66"/>
    <mergeCell ref="G67:H67"/>
    <mergeCell ref="A68:I68"/>
    <mergeCell ref="B69:G69"/>
    <mergeCell ref="B70:G70"/>
    <mergeCell ref="B71:G71"/>
    <mergeCell ref="B72:G72"/>
    <mergeCell ref="B73:G73"/>
    <mergeCell ref="B74:G74"/>
    <mergeCell ref="A75:G75"/>
    <mergeCell ref="G76:H76"/>
    <mergeCell ref="G77:H77"/>
    <mergeCell ref="G78:H78"/>
    <mergeCell ref="G79:H79"/>
    <mergeCell ref="A80:I80"/>
    <mergeCell ref="A81:G81"/>
    <mergeCell ref="B82:G82"/>
    <mergeCell ref="B83:G83"/>
    <mergeCell ref="B84:G84"/>
    <mergeCell ref="B85:G85"/>
    <mergeCell ref="B86:G86"/>
    <mergeCell ref="B87:G87"/>
    <mergeCell ref="A88:G88"/>
    <mergeCell ref="A89:I89"/>
    <mergeCell ref="A90:G90"/>
    <mergeCell ref="B91:G91"/>
    <mergeCell ref="A92:G92"/>
    <mergeCell ref="A93:I93"/>
    <mergeCell ref="A94:I94"/>
    <mergeCell ref="A95:H95"/>
    <mergeCell ref="B96:H96"/>
    <mergeCell ref="B97:H97"/>
    <mergeCell ref="A98:H98"/>
    <mergeCell ref="A99:I99"/>
    <mergeCell ref="A100:I100"/>
    <mergeCell ref="B101:G101"/>
    <mergeCell ref="B102:G102"/>
    <mergeCell ref="B103:G103"/>
    <mergeCell ref="B104:G104"/>
    <mergeCell ref="B105:G105"/>
    <mergeCell ref="A106:G106"/>
    <mergeCell ref="G107:H107"/>
    <mergeCell ref="G108:H108"/>
    <mergeCell ref="G109:H109"/>
    <mergeCell ref="G110:H110"/>
    <mergeCell ref="G111:H111"/>
    <mergeCell ref="G112:H112"/>
    <mergeCell ref="A113:I113"/>
    <mergeCell ref="B114:G114"/>
    <mergeCell ref="B115:G115"/>
    <mergeCell ref="B116:G116"/>
    <mergeCell ref="B117:G117"/>
    <mergeCell ref="B118:G118"/>
    <mergeCell ref="B119:G119"/>
    <mergeCell ref="B120:G120"/>
    <mergeCell ref="A121:G121"/>
    <mergeCell ref="B122:I122"/>
    <mergeCell ref="B123:G123"/>
    <mergeCell ref="B124:G124"/>
    <mergeCell ref="B126:G126"/>
    <mergeCell ref="B128:G128"/>
    <mergeCell ref="B130:G130"/>
    <mergeCell ref="A132:I132"/>
    <mergeCell ref="A133:H133"/>
    <mergeCell ref="B134:H134"/>
    <mergeCell ref="B135:H135"/>
    <mergeCell ref="B136:H136"/>
    <mergeCell ref="B137:H137"/>
    <mergeCell ref="B138:H138"/>
    <mergeCell ref="A139:H139"/>
    <mergeCell ref="B140:H140"/>
    <mergeCell ref="A141:H141"/>
    <mergeCell ref="A142:H142"/>
    <mergeCell ref="J3:J30"/>
    <mergeCell ref="K52:K54"/>
    <mergeCell ref="L52:L54"/>
    <mergeCell ref="A38:F40"/>
    <mergeCell ref="A65:F67"/>
    <mergeCell ref="A76:F79"/>
    <mergeCell ref="A107:F112"/>
    <mergeCell ref="K62:L71"/>
  </mergeCells>
  <pageMargins left="0.31496062992126" right="0.31496062992126" top="0.31496062992126" bottom="0.31496062992126" header="0" footer="0"/>
  <pageSetup paperSize="9" scale="57" fitToHeight="0" orientation="portrait"/>
  <headerFooter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99"/>
  <sheetViews>
    <sheetView zoomScale="70" zoomScaleNormal="70" topLeftCell="A83" workbookViewId="0">
      <selection activeCell="H117" sqref="H117"/>
    </sheetView>
  </sheetViews>
  <sheetFormatPr defaultColWidth="14.4285714285714" defaultRowHeight="15" customHeight="1"/>
  <cols>
    <col min="1" max="1" width="7.42857142857143" style="1" customWidth="1"/>
    <col min="2" max="2" width="39.1428571428571" style="1" customWidth="1"/>
    <col min="3" max="3" width="15" style="1" customWidth="1"/>
    <col min="4" max="4" width="10.4285714285714" style="1" customWidth="1"/>
    <col min="5" max="5" width="13.4285714285714" style="1" customWidth="1"/>
    <col min="6" max="6" width="11.4285714285714" style="1" customWidth="1"/>
    <col min="7" max="7" width="12.4285714285714" style="1" customWidth="1"/>
    <col min="8" max="8" width="11.8571428571429" style="1" customWidth="1"/>
    <col min="9" max="9" width="38.1428571428571" style="1" customWidth="1"/>
    <col min="10" max="10" width="28.152380952381" style="205" customWidth="1"/>
    <col min="11" max="11" width="48.5714285714286" style="205" customWidth="1"/>
    <col min="12" max="12" width="28.152380952381" style="205" customWidth="1"/>
    <col min="13" max="13" width="30.8571428571429" style="1" customWidth="1"/>
    <col min="14" max="14" width="10.5714285714286" style="1" customWidth="1"/>
    <col min="15" max="16384" width="14.4285714285714" style="1"/>
  </cols>
  <sheetData>
    <row r="1" customHeight="1" spans="1:12">
      <c r="A1" s="206" t="s">
        <v>278</v>
      </c>
      <c r="B1" s="206"/>
      <c r="C1" s="206"/>
      <c r="D1" s="206"/>
      <c r="E1" s="206"/>
      <c r="F1" s="206"/>
      <c r="G1" s="206"/>
      <c r="H1" s="206"/>
      <c r="I1" s="206"/>
      <c r="J1" s="246"/>
      <c r="K1" s="247"/>
      <c r="L1" s="247"/>
    </row>
    <row r="2" customHeight="1" spans="10:12">
      <c r="J2" s="246"/>
      <c r="K2" s="247"/>
      <c r="L2" s="247"/>
    </row>
    <row r="3" ht="15.75" spans="1:12">
      <c r="A3" s="207" t="s">
        <v>292</v>
      </c>
      <c r="B3" s="208"/>
      <c r="C3" s="208"/>
      <c r="D3" s="208"/>
      <c r="E3" s="208"/>
      <c r="F3" s="208"/>
      <c r="G3" s="208"/>
      <c r="H3" s="208"/>
      <c r="I3" s="210"/>
      <c r="J3" s="248" t="s">
        <v>93</v>
      </c>
      <c r="K3" s="247"/>
      <c r="L3" s="247"/>
    </row>
    <row r="4" ht="15.75" spans="1:12">
      <c r="A4" s="207"/>
      <c r="B4" s="209"/>
      <c r="C4" s="209"/>
      <c r="D4" s="209"/>
      <c r="E4" s="209"/>
      <c r="F4" s="209"/>
      <c r="G4" s="209"/>
      <c r="H4" s="209"/>
      <c r="I4" s="249"/>
      <c r="J4" s="248"/>
      <c r="K4" s="247"/>
      <c r="L4" s="247"/>
    </row>
    <row r="5" ht="15.75" spans="1:12">
      <c r="A5" s="207" t="s">
        <v>94</v>
      </c>
      <c r="B5" s="208"/>
      <c r="C5" s="208"/>
      <c r="D5" s="208"/>
      <c r="E5" s="208"/>
      <c r="F5" s="208"/>
      <c r="G5" s="210"/>
      <c r="H5" s="211" t="s">
        <v>95</v>
      </c>
      <c r="I5" s="210"/>
      <c r="J5" s="248"/>
      <c r="K5" s="247"/>
      <c r="L5" s="247"/>
    </row>
    <row r="6" ht="15.75" spans="1:12">
      <c r="A6" s="207"/>
      <c r="B6" s="209"/>
      <c r="C6" s="209"/>
      <c r="D6" s="209"/>
      <c r="E6" s="209"/>
      <c r="F6" s="209"/>
      <c r="G6" s="209"/>
      <c r="H6" s="209"/>
      <c r="I6" s="249"/>
      <c r="J6" s="248"/>
      <c r="K6" s="250"/>
      <c r="L6" s="250"/>
    </row>
    <row r="7" ht="16.5" spans="1:12">
      <c r="A7" s="212" t="s">
        <v>96</v>
      </c>
      <c r="B7" s="208"/>
      <c r="C7" s="208"/>
      <c r="D7" s="208"/>
      <c r="E7" s="208"/>
      <c r="F7" s="208"/>
      <c r="G7" s="208"/>
      <c r="H7" s="208"/>
      <c r="I7" s="210"/>
      <c r="J7" s="248"/>
      <c r="K7" s="247"/>
      <c r="L7" s="247"/>
    </row>
    <row r="8" ht="15.75" spans="1:12">
      <c r="A8" s="213" t="s">
        <v>97</v>
      </c>
      <c r="B8" s="214" t="s">
        <v>98</v>
      </c>
      <c r="C8" s="208"/>
      <c r="D8" s="208"/>
      <c r="E8" s="208"/>
      <c r="F8" s="208"/>
      <c r="G8" s="208"/>
      <c r="H8" s="210"/>
      <c r="I8" s="251"/>
      <c r="J8" s="248"/>
      <c r="K8" s="252" t="s">
        <v>99</v>
      </c>
      <c r="L8" s="253"/>
    </row>
    <row r="9" ht="16.5" spans="1:12">
      <c r="A9" s="213" t="s">
        <v>100</v>
      </c>
      <c r="B9" s="214" t="s">
        <v>101</v>
      </c>
      <c r="C9" s="208"/>
      <c r="D9" s="208"/>
      <c r="E9" s="208"/>
      <c r="F9" s="208"/>
      <c r="G9" s="208"/>
      <c r="H9" s="210"/>
      <c r="I9" s="254" t="s">
        <v>102</v>
      </c>
      <c r="J9" s="248"/>
      <c r="K9" s="255" t="s">
        <v>103</v>
      </c>
      <c r="L9" s="256"/>
    </row>
    <row r="10" ht="16.5" spans="1:12">
      <c r="A10" s="213" t="s">
        <v>104</v>
      </c>
      <c r="B10" s="214" t="s">
        <v>105</v>
      </c>
      <c r="C10" s="208"/>
      <c r="D10" s="208"/>
      <c r="E10" s="208"/>
      <c r="F10" s="208"/>
      <c r="G10" s="208"/>
      <c r="H10" s="210"/>
      <c r="I10" s="257" t="s">
        <v>106</v>
      </c>
      <c r="J10" s="248"/>
      <c r="K10" s="258" t="s">
        <v>107</v>
      </c>
      <c r="L10" s="259">
        <f>J140</f>
        <v>3549.723132</v>
      </c>
    </row>
    <row r="11" ht="16.5" spans="1:12">
      <c r="A11" s="213" t="s">
        <v>108</v>
      </c>
      <c r="B11" s="214" t="s">
        <v>109</v>
      </c>
      <c r="C11" s="208"/>
      <c r="D11" s="208"/>
      <c r="E11" s="208"/>
      <c r="F11" s="208"/>
      <c r="G11" s="208"/>
      <c r="H11" s="210"/>
      <c r="I11" s="213">
        <v>12</v>
      </c>
      <c r="J11" s="248"/>
      <c r="K11" s="260"/>
      <c r="L11" s="260"/>
    </row>
    <row r="12" ht="15.75" spans="1:12">
      <c r="A12" s="215"/>
      <c r="B12" s="215"/>
      <c r="C12" s="215"/>
      <c r="D12" s="215"/>
      <c r="E12" s="215"/>
      <c r="F12" s="215"/>
      <c r="G12" s="215"/>
      <c r="H12" s="215"/>
      <c r="I12" s="261"/>
      <c r="J12" s="248"/>
      <c r="K12" s="252" t="s">
        <v>110</v>
      </c>
      <c r="L12" s="253"/>
    </row>
    <row r="13" ht="16.5" spans="1:12">
      <c r="A13" s="212" t="s">
        <v>111</v>
      </c>
      <c r="B13" s="208"/>
      <c r="C13" s="208"/>
      <c r="D13" s="208"/>
      <c r="E13" s="208"/>
      <c r="F13" s="208"/>
      <c r="G13" s="208"/>
      <c r="H13" s="208"/>
      <c r="I13" s="210"/>
      <c r="J13" s="248"/>
      <c r="K13" s="262" t="s">
        <v>112</v>
      </c>
      <c r="L13" s="263"/>
    </row>
    <row r="14" ht="12.75" customHeight="1" spans="1:12">
      <c r="A14" s="216" t="s">
        <v>113</v>
      </c>
      <c r="B14" s="210"/>
      <c r="C14" s="216" t="s">
        <v>114</v>
      </c>
      <c r="D14" s="210"/>
      <c r="E14" s="216" t="s">
        <v>115</v>
      </c>
      <c r="F14" s="208"/>
      <c r="G14" s="208"/>
      <c r="H14" s="208"/>
      <c r="I14" s="210"/>
      <c r="J14" s="248"/>
      <c r="K14" s="264" t="s">
        <v>116</v>
      </c>
      <c r="L14" s="265">
        <v>0.11</v>
      </c>
    </row>
    <row r="15" ht="15.75" spans="1:12">
      <c r="A15" s="217" t="s">
        <v>293</v>
      </c>
      <c r="B15" s="218"/>
      <c r="C15" s="219" t="s">
        <v>12</v>
      </c>
      <c r="D15" s="220"/>
      <c r="E15" s="221">
        <v>5</v>
      </c>
      <c r="F15" s="222"/>
      <c r="G15" s="222"/>
      <c r="H15" s="222"/>
      <c r="I15" s="266"/>
      <c r="J15" s="248"/>
      <c r="K15" s="267" t="s">
        <v>118</v>
      </c>
      <c r="L15" s="268">
        <f>I54</f>
        <v>473.82</v>
      </c>
    </row>
    <row r="16" ht="15.75" spans="1:12">
      <c r="A16" s="212" t="s">
        <v>119</v>
      </c>
      <c r="B16" s="208"/>
      <c r="C16" s="208"/>
      <c r="D16" s="208"/>
      <c r="E16" s="208"/>
      <c r="F16" s="208"/>
      <c r="G16" s="208"/>
      <c r="H16" s="208"/>
      <c r="I16" s="210"/>
      <c r="J16" s="248"/>
      <c r="K16" s="267" t="s">
        <v>120</v>
      </c>
      <c r="L16" s="268">
        <f>I106</f>
        <v>50.89</v>
      </c>
    </row>
    <row r="17" ht="15.75" spans="1:12">
      <c r="A17" s="213">
        <v>1</v>
      </c>
      <c r="B17" s="214" t="s">
        <v>121</v>
      </c>
      <c r="C17" s="208"/>
      <c r="D17" s="208"/>
      <c r="E17" s="208"/>
      <c r="F17" s="208"/>
      <c r="G17" s="208"/>
      <c r="H17" s="210"/>
      <c r="I17" s="213" t="s">
        <v>293</v>
      </c>
      <c r="J17" s="248"/>
      <c r="K17" s="267" t="s">
        <v>123</v>
      </c>
      <c r="L17" s="268">
        <f>I53</f>
        <v>0</v>
      </c>
    </row>
    <row r="18" ht="15.75" spans="1:12">
      <c r="A18" s="213">
        <v>2</v>
      </c>
      <c r="B18" s="214" t="s">
        <v>124</v>
      </c>
      <c r="C18" s="208"/>
      <c r="D18" s="208"/>
      <c r="E18" s="208"/>
      <c r="F18" s="208"/>
      <c r="G18" s="208"/>
      <c r="H18" s="210"/>
      <c r="I18" s="254" t="s">
        <v>294</v>
      </c>
      <c r="J18" s="248"/>
      <c r="K18" s="269" t="s">
        <v>125</v>
      </c>
      <c r="L18" s="270">
        <f>SUM(L15:L17)</f>
        <v>524.71</v>
      </c>
    </row>
    <row r="19" ht="15.75" spans="1:12">
      <c r="A19" s="213">
        <v>3</v>
      </c>
      <c r="B19" s="214" t="s">
        <v>126</v>
      </c>
      <c r="C19" s="208"/>
      <c r="D19" s="208"/>
      <c r="E19" s="208"/>
      <c r="F19" s="208"/>
      <c r="G19" s="208"/>
      <c r="H19" s="210"/>
      <c r="I19" s="369">
        <v>2020.11</v>
      </c>
      <c r="J19" s="248"/>
      <c r="K19" s="267" t="s">
        <v>127</v>
      </c>
      <c r="L19" s="272">
        <f>I141</f>
        <v>4818.01</v>
      </c>
    </row>
    <row r="20" ht="25.5" spans="1:12">
      <c r="A20" s="223">
        <v>4</v>
      </c>
      <c r="B20" s="224" t="s">
        <v>128</v>
      </c>
      <c r="C20" s="208"/>
      <c r="D20" s="208"/>
      <c r="E20" s="208"/>
      <c r="F20" s="208"/>
      <c r="G20" s="208"/>
      <c r="H20" s="210"/>
      <c r="I20" s="273" t="s">
        <v>129</v>
      </c>
      <c r="J20" s="248"/>
      <c r="K20" s="274" t="s">
        <v>130</v>
      </c>
      <c r="L20" s="275">
        <f>L19-L18</f>
        <v>4293.3</v>
      </c>
    </row>
    <row r="21" ht="16.5" spans="1:12">
      <c r="A21" s="213">
        <v>5</v>
      </c>
      <c r="B21" s="214" t="s">
        <v>131</v>
      </c>
      <c r="C21" s="208"/>
      <c r="D21" s="208"/>
      <c r="E21" s="208"/>
      <c r="F21" s="208"/>
      <c r="G21" s="208"/>
      <c r="H21" s="210"/>
      <c r="I21" s="276" t="s">
        <v>132</v>
      </c>
      <c r="J21" s="248"/>
      <c r="K21" s="277" t="s">
        <v>133</v>
      </c>
      <c r="L21" s="278">
        <f>L20*11%</f>
        <v>472.263</v>
      </c>
    </row>
    <row r="22" ht="16.5" spans="1:12">
      <c r="A22" s="225"/>
      <c r="B22" s="208"/>
      <c r="C22" s="208"/>
      <c r="D22" s="208"/>
      <c r="E22" s="208"/>
      <c r="F22" s="208"/>
      <c r="G22" s="208"/>
      <c r="H22" s="208"/>
      <c r="I22" s="210"/>
      <c r="J22" s="248"/>
      <c r="K22" s="264" t="s">
        <v>134</v>
      </c>
      <c r="L22" s="279"/>
    </row>
    <row r="23" ht="15.75" customHeight="1" spans="1:12">
      <c r="A23" s="212" t="s">
        <v>135</v>
      </c>
      <c r="B23" s="208"/>
      <c r="C23" s="208"/>
      <c r="D23" s="208"/>
      <c r="E23" s="208"/>
      <c r="F23" s="208"/>
      <c r="G23" s="208"/>
      <c r="H23" s="208"/>
      <c r="I23" s="210"/>
      <c r="J23" s="248"/>
      <c r="K23" s="280" t="s">
        <v>136</v>
      </c>
      <c r="L23" s="281">
        <v>0.012</v>
      </c>
    </row>
    <row r="24" ht="15.75" customHeight="1" spans="1:12">
      <c r="A24" s="226">
        <v>1</v>
      </c>
      <c r="B24" s="212" t="s">
        <v>137</v>
      </c>
      <c r="C24" s="208"/>
      <c r="D24" s="208"/>
      <c r="E24" s="208"/>
      <c r="F24" s="208"/>
      <c r="G24" s="210"/>
      <c r="H24" s="227" t="s">
        <v>138</v>
      </c>
      <c r="I24" s="227" t="s">
        <v>139</v>
      </c>
      <c r="J24" s="248"/>
      <c r="K24" s="282" t="s">
        <v>140</v>
      </c>
      <c r="L24" s="283">
        <v>0.048</v>
      </c>
    </row>
    <row r="25" ht="15.75" customHeight="1" spans="1:12">
      <c r="A25" s="228" t="s">
        <v>97</v>
      </c>
      <c r="B25" s="214" t="s">
        <v>141</v>
      </c>
      <c r="C25" s="208"/>
      <c r="D25" s="208"/>
      <c r="E25" s="208"/>
      <c r="F25" s="208"/>
      <c r="G25" s="210"/>
      <c r="H25" s="229"/>
      <c r="I25" s="284">
        <f>I19</f>
        <v>2020.11</v>
      </c>
      <c r="J25" s="248"/>
      <c r="K25" s="267" t="s">
        <v>142</v>
      </c>
      <c r="L25" s="272">
        <f>L19</f>
        <v>4818.01</v>
      </c>
    </row>
    <row r="26" ht="15.75" customHeight="1" spans="1:12">
      <c r="A26" s="228" t="s">
        <v>100</v>
      </c>
      <c r="B26" s="214" t="s">
        <v>143</v>
      </c>
      <c r="C26" s="208"/>
      <c r="D26" s="208"/>
      <c r="E26" s="208"/>
      <c r="F26" s="208"/>
      <c r="G26" s="210"/>
      <c r="H26" s="230"/>
      <c r="I26" s="285">
        <v>0</v>
      </c>
      <c r="J26" s="248"/>
      <c r="K26" s="277" t="s">
        <v>144</v>
      </c>
      <c r="L26" s="278">
        <f>L25*L23</f>
        <v>57.81612</v>
      </c>
    </row>
    <row r="27" ht="15.75" customHeight="1" spans="1:12">
      <c r="A27" s="228" t="s">
        <v>104</v>
      </c>
      <c r="B27" s="214" t="s">
        <v>145</v>
      </c>
      <c r="C27" s="208"/>
      <c r="D27" s="208"/>
      <c r="E27" s="208"/>
      <c r="F27" s="208"/>
      <c r="G27" s="210"/>
      <c r="H27" s="230"/>
      <c r="I27" s="286">
        <v>0</v>
      </c>
      <c r="J27" s="248"/>
      <c r="K27" s="264" t="s">
        <v>146</v>
      </c>
      <c r="L27" s="265">
        <v>0.01</v>
      </c>
    </row>
    <row r="28" ht="15.75" customHeight="1" spans="1:12">
      <c r="A28" s="228" t="s">
        <v>108</v>
      </c>
      <c r="B28" s="214" t="s">
        <v>147</v>
      </c>
      <c r="C28" s="208"/>
      <c r="D28" s="208"/>
      <c r="E28" s="208"/>
      <c r="F28" s="208"/>
      <c r="G28" s="210"/>
      <c r="H28" s="230"/>
      <c r="I28" s="287">
        <v>0</v>
      </c>
      <c r="J28" s="248"/>
      <c r="K28" s="274" t="s">
        <v>127</v>
      </c>
      <c r="L28" s="275">
        <f>L19</f>
        <v>4818.01</v>
      </c>
    </row>
    <row r="29" ht="15.75" customHeight="1" spans="1:12">
      <c r="A29" s="228" t="s">
        <v>148</v>
      </c>
      <c r="B29" s="214" t="s">
        <v>149</v>
      </c>
      <c r="C29" s="208"/>
      <c r="D29" s="208"/>
      <c r="E29" s="208"/>
      <c r="F29" s="208"/>
      <c r="G29" s="210"/>
      <c r="H29" s="230"/>
      <c r="I29" s="287">
        <v>0</v>
      </c>
      <c r="J29" s="248"/>
      <c r="K29" s="277" t="s">
        <v>133</v>
      </c>
      <c r="L29" s="278">
        <f>L28*L27</f>
        <v>48.1801</v>
      </c>
    </row>
    <row r="30" ht="15.75" customHeight="1" spans="1:12">
      <c r="A30" s="228" t="s">
        <v>150</v>
      </c>
      <c r="B30" s="214" t="s">
        <v>151</v>
      </c>
      <c r="C30" s="208"/>
      <c r="D30" s="208"/>
      <c r="E30" s="208"/>
      <c r="F30" s="208"/>
      <c r="G30" s="210"/>
      <c r="H30" s="230"/>
      <c r="I30" s="287">
        <v>0</v>
      </c>
      <c r="J30" s="248"/>
      <c r="K30" s="264" t="s">
        <v>152</v>
      </c>
      <c r="L30" s="265">
        <f>H119</f>
        <v>0.0349</v>
      </c>
    </row>
    <row r="31" ht="15.75" customHeight="1" spans="1:12">
      <c r="A31" s="212" t="s">
        <v>153</v>
      </c>
      <c r="B31" s="208"/>
      <c r="C31" s="208"/>
      <c r="D31" s="208"/>
      <c r="E31" s="208"/>
      <c r="F31" s="208"/>
      <c r="G31" s="208"/>
      <c r="H31" s="210"/>
      <c r="I31" s="288">
        <f>SUM(I25:I30)</f>
        <v>2020.11</v>
      </c>
      <c r="J31" s="289">
        <f>SUM(I25:I30)</f>
        <v>2020.11</v>
      </c>
      <c r="K31" s="274" t="s">
        <v>127</v>
      </c>
      <c r="L31" s="275">
        <f>L19</f>
        <v>4818.01</v>
      </c>
    </row>
    <row r="32" ht="15.75" customHeight="1" spans="1:12">
      <c r="A32" s="231"/>
      <c r="B32" s="231"/>
      <c r="C32" s="231"/>
      <c r="D32" s="231"/>
      <c r="E32" s="231"/>
      <c r="F32" s="231"/>
      <c r="G32" s="231"/>
      <c r="H32" s="231"/>
      <c r="I32" s="261"/>
      <c r="J32" s="290"/>
      <c r="K32" s="277" t="s">
        <v>133</v>
      </c>
      <c r="L32" s="278">
        <f>L31*L30</f>
        <v>168.148549</v>
      </c>
    </row>
    <row r="33" ht="15.75" customHeight="1" spans="1:12">
      <c r="A33" s="212" t="s">
        <v>154</v>
      </c>
      <c r="B33" s="208"/>
      <c r="C33" s="208"/>
      <c r="D33" s="208"/>
      <c r="E33" s="208"/>
      <c r="F33" s="208"/>
      <c r="G33" s="208"/>
      <c r="H33" s="208"/>
      <c r="I33" s="210"/>
      <c r="J33" s="290"/>
      <c r="K33" s="264" t="s">
        <v>155</v>
      </c>
      <c r="L33" s="265">
        <f>H118</f>
        <v>0.0076</v>
      </c>
    </row>
    <row r="34" ht="15.75" customHeight="1" spans="1:12">
      <c r="A34" s="212" t="s">
        <v>156</v>
      </c>
      <c r="B34" s="208"/>
      <c r="C34" s="208"/>
      <c r="D34" s="208"/>
      <c r="E34" s="208"/>
      <c r="F34" s="208"/>
      <c r="G34" s="210"/>
      <c r="H34" s="227" t="s">
        <v>138</v>
      </c>
      <c r="I34" s="227" t="s">
        <v>139</v>
      </c>
      <c r="J34" s="291"/>
      <c r="K34" s="274" t="s">
        <v>127</v>
      </c>
      <c r="L34" s="275">
        <f>L19</f>
        <v>4818.01</v>
      </c>
    </row>
    <row r="35" ht="15.75" customHeight="1" spans="1:12">
      <c r="A35" s="228" t="s">
        <v>97</v>
      </c>
      <c r="B35" s="214" t="s">
        <v>157</v>
      </c>
      <c r="C35" s="208"/>
      <c r="D35" s="208"/>
      <c r="E35" s="208"/>
      <c r="F35" s="208"/>
      <c r="G35" s="210"/>
      <c r="H35" s="230">
        <f>ROUND(1/12,4)</f>
        <v>0.0833</v>
      </c>
      <c r="I35" s="292">
        <f>ROUND(I31*H35,2)</f>
        <v>168.28</v>
      </c>
      <c r="J35" s="289">
        <f>I35+(I35*$H$50)</f>
        <v>230.745536</v>
      </c>
      <c r="K35" s="277" t="s">
        <v>133</v>
      </c>
      <c r="L35" s="278">
        <f>L34*L33</f>
        <v>36.616876</v>
      </c>
    </row>
    <row r="36" ht="15.75" customHeight="1" spans="1:12">
      <c r="A36" s="228" t="s">
        <v>100</v>
      </c>
      <c r="B36" s="214" t="s">
        <v>158</v>
      </c>
      <c r="C36" s="208"/>
      <c r="D36" s="208"/>
      <c r="E36" s="208"/>
      <c r="F36" s="208"/>
      <c r="G36" s="210"/>
      <c r="H36" s="230">
        <v>0.121</v>
      </c>
      <c r="I36" s="292">
        <f>ROUND(I31*H36,2)</f>
        <v>244.43</v>
      </c>
      <c r="J36" s="289">
        <f>I36+(I36*$H$50)</f>
        <v>335.162416</v>
      </c>
      <c r="K36" s="264" t="s">
        <v>159</v>
      </c>
      <c r="L36" s="265">
        <f>H120</f>
        <v>0.05</v>
      </c>
    </row>
    <row r="37" ht="15.75" customHeight="1" spans="1:12">
      <c r="A37" s="212" t="s">
        <v>160</v>
      </c>
      <c r="B37" s="208"/>
      <c r="C37" s="208"/>
      <c r="D37" s="208"/>
      <c r="E37" s="208"/>
      <c r="F37" s="208"/>
      <c r="G37" s="210"/>
      <c r="H37" s="232">
        <f>SUM(H35:H36)</f>
        <v>0.2043</v>
      </c>
      <c r="I37" s="288">
        <f>SUM(I35:I36)</f>
        <v>412.71</v>
      </c>
      <c r="J37" s="293"/>
      <c r="K37" s="274" t="s">
        <v>127</v>
      </c>
      <c r="L37" s="275">
        <f>L19</f>
        <v>4818.01</v>
      </c>
    </row>
    <row r="38" ht="15.75" customHeight="1" spans="1:12">
      <c r="A38" s="233" t="s">
        <v>161</v>
      </c>
      <c r="B38" s="234"/>
      <c r="C38" s="234"/>
      <c r="D38" s="234"/>
      <c r="E38" s="234"/>
      <c r="F38" s="234"/>
      <c r="G38" s="235" t="s">
        <v>162</v>
      </c>
      <c r="H38" s="208"/>
      <c r="I38" s="294">
        <f>I31</f>
        <v>2020.11</v>
      </c>
      <c r="J38" s="295"/>
      <c r="K38" s="277" t="s">
        <v>133</v>
      </c>
      <c r="L38" s="278">
        <f>L37*L36</f>
        <v>240.9005</v>
      </c>
    </row>
    <row r="39" ht="15.75" customHeight="1" spans="1:12">
      <c r="A39" s="236"/>
      <c r="B39" s="233"/>
      <c r="C39" s="233"/>
      <c r="D39" s="233"/>
      <c r="E39" s="233"/>
      <c r="F39" s="237"/>
      <c r="G39" s="235" t="s">
        <v>163</v>
      </c>
      <c r="H39" s="208"/>
      <c r="I39" s="294">
        <f>I37</f>
        <v>412.71</v>
      </c>
      <c r="J39" s="296"/>
      <c r="K39" s="297" t="s">
        <v>164</v>
      </c>
      <c r="L39" s="298">
        <f>L21+L26+L29+L32+L35+L38</f>
        <v>1023.925145</v>
      </c>
    </row>
    <row r="40" ht="15.75" customHeight="1" spans="1:12">
      <c r="A40" s="238"/>
      <c r="B40" s="239"/>
      <c r="C40" s="239"/>
      <c r="D40" s="239"/>
      <c r="E40" s="239"/>
      <c r="F40" s="239"/>
      <c r="G40" s="235" t="s">
        <v>75</v>
      </c>
      <c r="H40" s="208"/>
      <c r="I40" s="294">
        <f>SUM(I38:I39)</f>
        <v>2432.82</v>
      </c>
      <c r="J40" s="295"/>
      <c r="K40" s="299"/>
      <c r="L40" s="299"/>
    </row>
    <row r="41" ht="15.75" customHeight="1" spans="1:12">
      <c r="A41" s="212" t="s">
        <v>165</v>
      </c>
      <c r="B41" s="208"/>
      <c r="C41" s="208"/>
      <c r="D41" s="208"/>
      <c r="E41" s="208"/>
      <c r="F41" s="208"/>
      <c r="G41" s="210"/>
      <c r="H41" s="227" t="s">
        <v>138</v>
      </c>
      <c r="I41" s="227" t="s">
        <v>139</v>
      </c>
      <c r="J41" s="295"/>
      <c r="K41" s="300" t="s">
        <v>166</v>
      </c>
      <c r="L41" s="301"/>
    </row>
    <row r="42" ht="15.75" customHeight="1" spans="1:12">
      <c r="A42" s="228" t="s">
        <v>97</v>
      </c>
      <c r="B42" s="214" t="s">
        <v>167</v>
      </c>
      <c r="C42" s="208"/>
      <c r="D42" s="208"/>
      <c r="E42" s="208"/>
      <c r="F42" s="208"/>
      <c r="G42" s="210"/>
      <c r="H42" s="230">
        <v>0.2</v>
      </c>
      <c r="I42" s="292">
        <f t="shared" ref="I42:I49" si="0">ROUND($I$40*H42,2)</f>
        <v>486.56</v>
      </c>
      <c r="J42" s="302" t="s">
        <v>168</v>
      </c>
      <c r="K42" s="303" t="s">
        <v>169</v>
      </c>
      <c r="L42" s="304"/>
    </row>
    <row r="43" ht="15.75" customHeight="1" spans="1:12">
      <c r="A43" s="228" t="s">
        <v>100</v>
      </c>
      <c r="B43" s="214" t="s">
        <v>170</v>
      </c>
      <c r="C43" s="208"/>
      <c r="D43" s="208"/>
      <c r="E43" s="208"/>
      <c r="F43" s="208"/>
      <c r="G43" s="210"/>
      <c r="H43" s="230">
        <v>0.025</v>
      </c>
      <c r="I43" s="292">
        <f t="shared" si="0"/>
        <v>60.82</v>
      </c>
      <c r="J43" s="289">
        <f t="shared" ref="J43:J49" si="1">$I$31*H43</f>
        <v>50.50275</v>
      </c>
      <c r="K43" s="305" t="s">
        <v>169</v>
      </c>
      <c r="L43" s="306">
        <f>L10+L39</f>
        <v>4573.648277</v>
      </c>
    </row>
    <row r="44" ht="15.75" customHeight="1" spans="1:12">
      <c r="A44" s="228" t="s">
        <v>104</v>
      </c>
      <c r="B44" s="214" t="s">
        <v>171</v>
      </c>
      <c r="C44" s="208"/>
      <c r="D44" s="208"/>
      <c r="E44" s="208"/>
      <c r="F44" s="208"/>
      <c r="G44" s="210"/>
      <c r="H44" s="240">
        <v>0.0332</v>
      </c>
      <c r="I44" s="292">
        <f t="shared" si="0"/>
        <v>80.77</v>
      </c>
      <c r="J44" s="302" t="s">
        <v>168</v>
      </c>
      <c r="K44" s="260"/>
      <c r="L44" s="307"/>
    </row>
    <row r="45" ht="15.75" customHeight="1" spans="1:12">
      <c r="A45" s="228" t="s">
        <v>108</v>
      </c>
      <c r="B45" s="214" t="s">
        <v>172</v>
      </c>
      <c r="C45" s="208"/>
      <c r="D45" s="208"/>
      <c r="E45" s="208"/>
      <c r="F45" s="208"/>
      <c r="G45" s="210"/>
      <c r="H45" s="230">
        <v>0.015</v>
      </c>
      <c r="I45" s="292">
        <f t="shared" si="0"/>
        <v>36.49</v>
      </c>
      <c r="J45" s="289">
        <f t="shared" si="1"/>
        <v>30.30165</v>
      </c>
      <c r="K45" s="260"/>
      <c r="L45" s="307"/>
    </row>
    <row r="46" ht="15.75" customHeight="1" spans="1:12">
      <c r="A46" s="228" t="s">
        <v>148</v>
      </c>
      <c r="B46" s="214" t="s">
        <v>173</v>
      </c>
      <c r="C46" s="208"/>
      <c r="D46" s="208"/>
      <c r="E46" s="208"/>
      <c r="F46" s="208"/>
      <c r="G46" s="210"/>
      <c r="H46" s="230">
        <v>0.01</v>
      </c>
      <c r="I46" s="292">
        <f t="shared" si="0"/>
        <v>24.33</v>
      </c>
      <c r="J46" s="289">
        <f t="shared" si="1"/>
        <v>20.2011</v>
      </c>
      <c r="K46" s="260"/>
      <c r="L46" s="307"/>
    </row>
    <row r="47" ht="15.75" customHeight="1" spans="1:12">
      <c r="A47" s="228" t="s">
        <v>150</v>
      </c>
      <c r="B47" s="214" t="s">
        <v>174</v>
      </c>
      <c r="C47" s="208"/>
      <c r="D47" s="208"/>
      <c r="E47" s="208"/>
      <c r="F47" s="208"/>
      <c r="G47" s="210"/>
      <c r="H47" s="230">
        <v>0.006</v>
      </c>
      <c r="I47" s="292">
        <f t="shared" si="0"/>
        <v>14.6</v>
      </c>
      <c r="J47" s="289">
        <f t="shared" si="1"/>
        <v>12.12066</v>
      </c>
      <c r="K47" s="260"/>
      <c r="L47" s="307"/>
    </row>
    <row r="48" ht="15.75" customHeight="1" spans="1:12">
      <c r="A48" s="228" t="s">
        <v>175</v>
      </c>
      <c r="B48" s="214" t="s">
        <v>176</v>
      </c>
      <c r="C48" s="208"/>
      <c r="D48" s="208"/>
      <c r="E48" s="208"/>
      <c r="F48" s="208"/>
      <c r="G48" s="210"/>
      <c r="H48" s="230">
        <v>0.002</v>
      </c>
      <c r="I48" s="292">
        <f t="shared" si="0"/>
        <v>4.87</v>
      </c>
      <c r="J48" s="289">
        <f t="shared" si="1"/>
        <v>4.04022</v>
      </c>
      <c r="K48" s="260"/>
      <c r="L48" s="307"/>
    </row>
    <row r="49" ht="15.75" customHeight="1" spans="1:12">
      <c r="A49" s="228" t="s">
        <v>177</v>
      </c>
      <c r="B49" s="214" t="s">
        <v>178</v>
      </c>
      <c r="C49" s="208"/>
      <c r="D49" s="208"/>
      <c r="E49" s="208"/>
      <c r="F49" s="208"/>
      <c r="G49" s="210"/>
      <c r="H49" s="230">
        <v>0.08</v>
      </c>
      <c r="I49" s="292">
        <f t="shared" si="0"/>
        <v>194.63</v>
      </c>
      <c r="J49" s="289">
        <f t="shared" si="1"/>
        <v>161.6088</v>
      </c>
      <c r="K49" s="308" t="s">
        <v>179</v>
      </c>
      <c r="L49" s="308"/>
    </row>
    <row r="50" ht="15.75" customHeight="1" spans="1:12">
      <c r="A50" s="212" t="s">
        <v>180</v>
      </c>
      <c r="B50" s="208"/>
      <c r="C50" s="208"/>
      <c r="D50" s="208"/>
      <c r="E50" s="208"/>
      <c r="F50" s="208"/>
      <c r="G50" s="210"/>
      <c r="H50" s="232">
        <f>SUM(H42:H49)</f>
        <v>0.3712</v>
      </c>
      <c r="I50" s="288">
        <f>SUM(I42:I49)</f>
        <v>903.07</v>
      </c>
      <c r="J50" s="296"/>
      <c r="K50" s="309" t="s">
        <v>181</v>
      </c>
      <c r="L50" s="309"/>
    </row>
    <row r="51" ht="15.75" customHeight="1" spans="1:12">
      <c r="A51" s="241"/>
      <c r="B51" s="208"/>
      <c r="C51" s="208"/>
      <c r="D51" s="208"/>
      <c r="E51" s="208"/>
      <c r="F51" s="208"/>
      <c r="G51" s="208"/>
      <c r="H51" s="208"/>
      <c r="I51" s="210"/>
      <c r="J51" s="296"/>
      <c r="K51" s="310" t="s">
        <v>182</v>
      </c>
      <c r="L51" s="311">
        <v>5</v>
      </c>
    </row>
    <row r="52" ht="15.75" customHeight="1" spans="1:12">
      <c r="A52" s="212" t="s">
        <v>183</v>
      </c>
      <c r="B52" s="208"/>
      <c r="C52" s="208"/>
      <c r="D52" s="208"/>
      <c r="E52" s="208"/>
      <c r="F52" s="208"/>
      <c r="G52" s="210"/>
      <c r="H52" s="232"/>
      <c r="I52" s="227" t="s">
        <v>139</v>
      </c>
      <c r="J52" s="296"/>
      <c r="K52" s="312" t="s">
        <v>184</v>
      </c>
      <c r="L52" s="313">
        <f>L43</f>
        <v>4573.648277</v>
      </c>
    </row>
    <row r="53" ht="15.75" customHeight="1" spans="1:12">
      <c r="A53" s="228" t="s">
        <v>97</v>
      </c>
      <c r="B53" s="225" t="s">
        <v>185</v>
      </c>
      <c r="C53" s="208"/>
      <c r="D53" s="208"/>
      <c r="E53" s="208"/>
      <c r="F53" s="208"/>
      <c r="G53" s="210"/>
      <c r="H53" s="242">
        <v>0</v>
      </c>
      <c r="I53" s="287">
        <v>0</v>
      </c>
      <c r="J53" s="289">
        <f t="shared" ref="J53:J56" si="2">I53</f>
        <v>0</v>
      </c>
      <c r="K53" s="312"/>
      <c r="L53" s="313"/>
    </row>
    <row r="54" ht="15.75" customHeight="1" spans="1:12">
      <c r="A54" s="228" t="s">
        <v>100</v>
      </c>
      <c r="B54" s="225" t="s">
        <v>186</v>
      </c>
      <c r="C54" s="208"/>
      <c r="D54" s="208"/>
      <c r="E54" s="208"/>
      <c r="F54" s="208"/>
      <c r="G54" s="210"/>
      <c r="H54" s="213" t="s">
        <v>187</v>
      </c>
      <c r="I54" s="286">
        <v>473.82</v>
      </c>
      <c r="J54" s="289">
        <f t="shared" si="2"/>
        <v>473.82</v>
      </c>
      <c r="K54" s="312"/>
      <c r="L54" s="313"/>
    </row>
    <row r="55" ht="15.75" customHeight="1" spans="1:12">
      <c r="A55" s="243" t="s">
        <v>104</v>
      </c>
      <c r="B55" s="244" t="s">
        <v>188</v>
      </c>
      <c r="C55" s="208"/>
      <c r="D55" s="208"/>
      <c r="E55" s="208"/>
      <c r="F55" s="208"/>
      <c r="G55" s="210"/>
      <c r="H55" s="245" t="s">
        <v>187</v>
      </c>
      <c r="I55" s="286">
        <v>52.15</v>
      </c>
      <c r="J55" s="289">
        <f t="shared" si="2"/>
        <v>52.15</v>
      </c>
      <c r="K55" s="314" t="s">
        <v>189</v>
      </c>
      <c r="L55" s="313">
        <f>I141</f>
        <v>4818.01</v>
      </c>
    </row>
    <row r="56" ht="15.75" customHeight="1" spans="1:12">
      <c r="A56" s="228" t="s">
        <v>108</v>
      </c>
      <c r="B56" s="225" t="s">
        <v>190</v>
      </c>
      <c r="C56" s="208"/>
      <c r="D56" s="208"/>
      <c r="E56" s="208"/>
      <c r="F56" s="208"/>
      <c r="G56" s="210"/>
      <c r="H56" s="213" t="s">
        <v>187</v>
      </c>
      <c r="I56" s="315">
        <v>4.31</v>
      </c>
      <c r="J56" s="289">
        <f t="shared" si="2"/>
        <v>4.31</v>
      </c>
      <c r="K56" s="316" t="s">
        <v>191</v>
      </c>
      <c r="L56" s="317">
        <f>L43</f>
        <v>4573.648277</v>
      </c>
    </row>
    <row r="57" ht="15.75" customHeight="1" spans="1:12">
      <c r="A57" s="212" t="s">
        <v>192</v>
      </c>
      <c r="B57" s="208"/>
      <c r="C57" s="208"/>
      <c r="D57" s="208"/>
      <c r="E57" s="208"/>
      <c r="F57" s="208"/>
      <c r="G57" s="208"/>
      <c r="H57" s="210"/>
      <c r="I57" s="318">
        <f>SUM(I53:I56)</f>
        <v>530.28</v>
      </c>
      <c r="J57" s="293"/>
      <c r="K57" s="319" t="s">
        <v>193</v>
      </c>
      <c r="L57" s="320">
        <f>L55-L56</f>
        <v>244.361723</v>
      </c>
    </row>
    <row r="58" ht="15.75" customHeight="1" spans="1:12">
      <c r="A58" s="241"/>
      <c r="B58" s="208"/>
      <c r="C58" s="208"/>
      <c r="D58" s="208"/>
      <c r="E58" s="208"/>
      <c r="F58" s="208"/>
      <c r="G58" s="208"/>
      <c r="H58" s="208"/>
      <c r="I58" s="210"/>
      <c r="J58" s="293"/>
      <c r="K58" s="321" t="s">
        <v>194</v>
      </c>
      <c r="L58" s="322">
        <f>SUM(I70:I73,I98,I106,I115)</f>
        <v>298.39</v>
      </c>
    </row>
    <row r="59" ht="15.75" customHeight="1" spans="1:13">
      <c r="A59" s="212" t="s">
        <v>195</v>
      </c>
      <c r="B59" s="208"/>
      <c r="C59" s="208"/>
      <c r="D59" s="208"/>
      <c r="E59" s="208"/>
      <c r="F59" s="208"/>
      <c r="G59" s="208"/>
      <c r="H59" s="208"/>
      <c r="I59" s="210"/>
      <c r="J59" s="293"/>
      <c r="K59" s="321" t="s">
        <v>196</v>
      </c>
      <c r="L59" s="323">
        <f>L57-L58</f>
        <v>-54.028277</v>
      </c>
      <c r="M59" s="1" t="s">
        <v>197</v>
      </c>
    </row>
    <row r="60" ht="15.75" customHeight="1" spans="1:13">
      <c r="A60" s="212" t="s">
        <v>198</v>
      </c>
      <c r="B60" s="208"/>
      <c r="C60" s="208"/>
      <c r="D60" s="208"/>
      <c r="E60" s="208"/>
      <c r="F60" s="208"/>
      <c r="G60" s="208"/>
      <c r="H60" s="210"/>
      <c r="I60" s="227" t="s">
        <v>139</v>
      </c>
      <c r="J60" s="293"/>
      <c r="K60" s="324" t="s">
        <v>199</v>
      </c>
      <c r="L60" s="325">
        <f>ROUND(L59*L51,2)</f>
        <v>-270.14</v>
      </c>
      <c r="M60" s="1" t="s">
        <v>200</v>
      </c>
    </row>
    <row r="61" ht="15.75" customHeight="1" spans="1:13">
      <c r="A61" s="228" t="s">
        <v>73</v>
      </c>
      <c r="B61" s="216" t="s">
        <v>201</v>
      </c>
      <c r="C61" s="208"/>
      <c r="D61" s="208"/>
      <c r="E61" s="208"/>
      <c r="F61" s="208"/>
      <c r="G61" s="208"/>
      <c r="H61" s="210"/>
      <c r="I61" s="292">
        <f>I37</f>
        <v>412.71</v>
      </c>
      <c r="J61" s="293"/>
      <c r="K61" s="324" t="s">
        <v>202</v>
      </c>
      <c r="L61" s="325">
        <f>ROUND((L59*12)*L51,2)</f>
        <v>-3241.7</v>
      </c>
      <c r="M61" s="1" t="s">
        <v>203</v>
      </c>
    </row>
    <row r="62" ht="15.75" customHeight="1" spans="1:14">
      <c r="A62" s="228" t="s">
        <v>204</v>
      </c>
      <c r="B62" s="216" t="s">
        <v>205</v>
      </c>
      <c r="C62" s="208"/>
      <c r="D62" s="208"/>
      <c r="E62" s="208"/>
      <c r="F62" s="208"/>
      <c r="G62" s="208"/>
      <c r="H62" s="210"/>
      <c r="I62" s="292">
        <f>I50</f>
        <v>903.07</v>
      </c>
      <c r="J62" s="293"/>
      <c r="K62" s="326" t="s">
        <v>206</v>
      </c>
      <c r="L62" s="326"/>
      <c r="N62" s="327"/>
    </row>
    <row r="63" ht="15.75" customHeight="1" spans="1:12">
      <c r="A63" s="228" t="s">
        <v>207</v>
      </c>
      <c r="B63" s="216" t="s">
        <v>208</v>
      </c>
      <c r="C63" s="208"/>
      <c r="D63" s="208"/>
      <c r="E63" s="208"/>
      <c r="F63" s="208"/>
      <c r="G63" s="208"/>
      <c r="H63" s="210"/>
      <c r="I63" s="292">
        <f>I57</f>
        <v>530.28</v>
      </c>
      <c r="J63" s="293"/>
      <c r="K63" s="326"/>
      <c r="L63" s="326"/>
    </row>
    <row r="64" ht="15.75" customHeight="1" spans="1:12">
      <c r="A64" s="212" t="s">
        <v>209</v>
      </c>
      <c r="B64" s="208"/>
      <c r="C64" s="208"/>
      <c r="D64" s="208"/>
      <c r="E64" s="208"/>
      <c r="F64" s="208"/>
      <c r="G64" s="208"/>
      <c r="H64" s="210"/>
      <c r="I64" s="288">
        <f>SUM(I61:I63)</f>
        <v>1846.06</v>
      </c>
      <c r="J64" s="293"/>
      <c r="K64" s="326"/>
      <c r="L64" s="326"/>
    </row>
    <row r="65" ht="15.75" customHeight="1" spans="1:12">
      <c r="A65" s="328" t="s">
        <v>210</v>
      </c>
      <c r="B65" s="234"/>
      <c r="C65" s="234"/>
      <c r="D65" s="234"/>
      <c r="E65" s="234"/>
      <c r="F65" s="234"/>
      <c r="G65" s="235" t="s">
        <v>162</v>
      </c>
      <c r="H65" s="208"/>
      <c r="I65" s="294">
        <f>I31</f>
        <v>2020.11</v>
      </c>
      <c r="J65" s="293"/>
      <c r="K65" s="326"/>
      <c r="L65" s="326"/>
    </row>
    <row r="66" ht="15.75" customHeight="1" spans="1:12">
      <c r="A66" s="236"/>
      <c r="B66" s="328"/>
      <c r="C66" s="328"/>
      <c r="D66" s="328"/>
      <c r="E66" s="328"/>
      <c r="F66" s="237"/>
      <c r="G66" s="235" t="s">
        <v>211</v>
      </c>
      <c r="H66" s="208"/>
      <c r="I66" s="294">
        <f>I64</f>
        <v>1846.06</v>
      </c>
      <c r="J66" s="293"/>
      <c r="K66" s="326"/>
      <c r="L66" s="326"/>
    </row>
    <row r="67" ht="15.75" customHeight="1" spans="1:12">
      <c r="A67" s="238"/>
      <c r="B67" s="239"/>
      <c r="C67" s="239"/>
      <c r="D67" s="239"/>
      <c r="E67" s="239"/>
      <c r="F67" s="239"/>
      <c r="G67" s="235" t="s">
        <v>75</v>
      </c>
      <c r="H67" s="208"/>
      <c r="I67" s="294">
        <f>SUM(I65:I66)</f>
        <v>3866.17</v>
      </c>
      <c r="J67" s="293"/>
      <c r="K67" s="326"/>
      <c r="L67" s="326"/>
    </row>
    <row r="68" ht="15.75" customHeight="1" spans="1:12">
      <c r="A68" s="212" t="s">
        <v>212</v>
      </c>
      <c r="B68" s="208"/>
      <c r="C68" s="208"/>
      <c r="D68" s="208"/>
      <c r="E68" s="208"/>
      <c r="F68" s="208"/>
      <c r="G68" s="208"/>
      <c r="H68" s="208"/>
      <c r="I68" s="210"/>
      <c r="J68" s="293"/>
      <c r="K68" s="326"/>
      <c r="L68" s="326"/>
    </row>
    <row r="69" ht="15.75" customHeight="1" spans="1:12">
      <c r="A69" s="228">
        <v>3</v>
      </c>
      <c r="B69" s="212" t="s">
        <v>213</v>
      </c>
      <c r="C69" s="208"/>
      <c r="D69" s="208"/>
      <c r="E69" s="208"/>
      <c r="F69" s="208"/>
      <c r="G69" s="210"/>
      <c r="H69" s="227" t="s">
        <v>138</v>
      </c>
      <c r="I69" s="227" t="s">
        <v>139</v>
      </c>
      <c r="J69" s="293"/>
      <c r="K69" s="326"/>
      <c r="L69" s="326"/>
    </row>
    <row r="70" ht="15.75" customHeight="1" spans="1:12">
      <c r="A70" s="228" t="s">
        <v>97</v>
      </c>
      <c r="B70" s="214" t="s">
        <v>214</v>
      </c>
      <c r="C70" s="208"/>
      <c r="D70" s="208"/>
      <c r="E70" s="208"/>
      <c r="F70" s="208"/>
      <c r="G70" s="210"/>
      <c r="H70" s="230">
        <f>ROUND(((1/12)*5%),4)</f>
        <v>0.0042</v>
      </c>
      <c r="I70" s="292">
        <f t="shared" ref="I70:I74" si="3">ROUND(H70*$I$67,2)</f>
        <v>16.24</v>
      </c>
      <c r="J70" s="293"/>
      <c r="K70" s="326"/>
      <c r="L70" s="326"/>
    </row>
    <row r="71" ht="15.75" customHeight="1" spans="1:12">
      <c r="A71" s="228" t="s">
        <v>100</v>
      </c>
      <c r="B71" s="214" t="s">
        <v>215</v>
      </c>
      <c r="C71" s="208"/>
      <c r="D71" s="208"/>
      <c r="E71" s="208"/>
      <c r="F71" s="208"/>
      <c r="G71" s="210"/>
      <c r="H71" s="230">
        <f>TRUNC(H70*H49,4)</f>
        <v>0.0003</v>
      </c>
      <c r="I71" s="292">
        <f t="shared" si="3"/>
        <v>1.16</v>
      </c>
      <c r="J71" s="293"/>
      <c r="K71" s="326"/>
      <c r="L71" s="326"/>
    </row>
    <row r="72" ht="15.75" customHeight="1" spans="1:12">
      <c r="A72" s="228" t="s">
        <v>104</v>
      </c>
      <c r="B72" s="214" t="s">
        <v>216</v>
      </c>
      <c r="C72" s="208"/>
      <c r="D72" s="208"/>
      <c r="E72" s="208"/>
      <c r="F72" s="208"/>
      <c r="G72" s="210"/>
      <c r="H72" s="230">
        <f>ROUND(((7/30)/12)*95%,4)</f>
        <v>0.0185</v>
      </c>
      <c r="I72" s="292">
        <f t="shared" si="3"/>
        <v>71.52</v>
      </c>
      <c r="J72" s="293"/>
      <c r="K72" s="260"/>
      <c r="L72" s="260"/>
    </row>
    <row r="73" ht="15.75" customHeight="1" spans="1:12">
      <c r="A73" s="329" t="s">
        <v>108</v>
      </c>
      <c r="B73" s="330" t="s">
        <v>217</v>
      </c>
      <c r="C73" s="208"/>
      <c r="D73" s="208"/>
      <c r="E73" s="208"/>
      <c r="F73" s="208"/>
      <c r="G73" s="210"/>
      <c r="H73" s="230">
        <f>ROUND(H72*H50,4)</f>
        <v>0.0069</v>
      </c>
      <c r="I73" s="292">
        <f t="shared" si="3"/>
        <v>26.68</v>
      </c>
      <c r="J73" s="293"/>
      <c r="K73" s="260"/>
      <c r="L73" s="260"/>
    </row>
    <row r="74" ht="15.75" customHeight="1" spans="1:12">
      <c r="A74" s="228" t="s">
        <v>148</v>
      </c>
      <c r="B74" s="214" t="s">
        <v>218</v>
      </c>
      <c r="C74" s="208"/>
      <c r="D74" s="208"/>
      <c r="E74" s="208"/>
      <c r="F74" s="208"/>
      <c r="G74" s="210"/>
      <c r="H74" s="230">
        <v>0.04</v>
      </c>
      <c r="I74" s="292">
        <f t="shared" si="3"/>
        <v>154.65</v>
      </c>
      <c r="J74" s="289">
        <f>I74</f>
        <v>154.65</v>
      </c>
      <c r="K74" s="260"/>
      <c r="L74" s="260"/>
    </row>
    <row r="75" ht="15.75" customHeight="1" spans="1:12">
      <c r="A75" s="212" t="s">
        <v>219</v>
      </c>
      <c r="B75" s="208"/>
      <c r="C75" s="208"/>
      <c r="D75" s="208"/>
      <c r="E75" s="208"/>
      <c r="F75" s="208"/>
      <c r="G75" s="210"/>
      <c r="H75" s="232">
        <f>SUM(H70:H74)</f>
        <v>0.0699</v>
      </c>
      <c r="I75" s="288">
        <f>SUM(I70:I74)</f>
        <v>270.25</v>
      </c>
      <c r="J75" s="293"/>
      <c r="K75" s="350"/>
      <c r="L75" s="260"/>
    </row>
    <row r="76" ht="15.75" customHeight="1" spans="1:12">
      <c r="A76" s="233" t="s">
        <v>220</v>
      </c>
      <c r="B76" s="234"/>
      <c r="C76" s="234"/>
      <c r="D76" s="234"/>
      <c r="E76" s="234"/>
      <c r="F76" s="234"/>
      <c r="G76" s="235" t="s">
        <v>162</v>
      </c>
      <c r="H76" s="208"/>
      <c r="I76" s="294">
        <f>I31</f>
        <v>2020.11</v>
      </c>
      <c r="J76" s="293"/>
      <c r="K76" s="350"/>
      <c r="L76" s="260"/>
    </row>
    <row r="77" ht="15.75" customHeight="1" spans="1:12">
      <c r="A77" s="236"/>
      <c r="B77" s="233"/>
      <c r="C77" s="233"/>
      <c r="D77" s="233"/>
      <c r="E77" s="233"/>
      <c r="F77" s="237"/>
      <c r="G77" s="235" t="s">
        <v>211</v>
      </c>
      <c r="H77" s="208"/>
      <c r="I77" s="294">
        <f>I64</f>
        <v>1846.06</v>
      </c>
      <c r="J77" s="293"/>
      <c r="K77" s="350"/>
      <c r="L77" s="260"/>
    </row>
    <row r="78" ht="15.75" customHeight="1" spans="1:14">
      <c r="A78" s="236"/>
      <c r="B78" s="233"/>
      <c r="C78" s="233"/>
      <c r="D78" s="233"/>
      <c r="E78" s="233"/>
      <c r="F78" s="237"/>
      <c r="G78" s="235" t="s">
        <v>221</v>
      </c>
      <c r="H78" s="208"/>
      <c r="I78" s="294">
        <f>I75</f>
        <v>270.25</v>
      </c>
      <c r="J78" s="293"/>
      <c r="K78" s="350"/>
      <c r="L78" s="260"/>
      <c r="N78" s="351"/>
    </row>
    <row r="79" ht="15.75" customHeight="1" spans="1:12">
      <c r="A79" s="236"/>
      <c r="B79" s="237"/>
      <c r="C79" s="237"/>
      <c r="D79" s="237"/>
      <c r="E79" s="237"/>
      <c r="F79" s="237"/>
      <c r="G79" s="235" t="s">
        <v>75</v>
      </c>
      <c r="H79" s="208"/>
      <c r="I79" s="294">
        <f>SUM(I76:I78)</f>
        <v>4136.42</v>
      </c>
      <c r="J79" s="293"/>
      <c r="K79" s="350"/>
      <c r="L79" s="260"/>
    </row>
    <row r="80" ht="15.75" customHeight="1" spans="1:12">
      <c r="A80" s="212" t="s">
        <v>222</v>
      </c>
      <c r="B80" s="208"/>
      <c r="C80" s="208"/>
      <c r="D80" s="208"/>
      <c r="E80" s="208"/>
      <c r="F80" s="208"/>
      <c r="G80" s="208"/>
      <c r="H80" s="208"/>
      <c r="I80" s="210"/>
      <c r="J80" s="290"/>
      <c r="K80" s="350"/>
      <c r="L80" s="260"/>
    </row>
    <row r="81" ht="15.75" customHeight="1" spans="1:12">
      <c r="A81" s="212" t="s">
        <v>223</v>
      </c>
      <c r="B81" s="208"/>
      <c r="C81" s="208"/>
      <c r="D81" s="208"/>
      <c r="E81" s="208"/>
      <c r="F81" s="208"/>
      <c r="G81" s="210"/>
      <c r="H81" s="227" t="s">
        <v>138</v>
      </c>
      <c r="I81" s="227" t="s">
        <v>139</v>
      </c>
      <c r="J81" s="293"/>
      <c r="K81" s="350"/>
      <c r="L81" s="352"/>
    </row>
    <row r="82" ht="15.75" customHeight="1" spans="1:12">
      <c r="A82" s="228" t="s">
        <v>97</v>
      </c>
      <c r="B82" s="214" t="s">
        <v>224</v>
      </c>
      <c r="C82" s="208"/>
      <c r="D82" s="208"/>
      <c r="E82" s="208"/>
      <c r="F82" s="208"/>
      <c r="G82" s="210"/>
      <c r="H82" s="230">
        <f>ROUND(((1+1/3)/12)/12,4)</f>
        <v>0.0093</v>
      </c>
      <c r="I82" s="292">
        <f t="shared" ref="I82:I87" si="4">ROUND(H82*$I$79,2)</f>
        <v>38.47</v>
      </c>
      <c r="J82" s="293"/>
      <c r="K82" s="350"/>
      <c r="L82" s="260"/>
    </row>
    <row r="83" ht="15.75" customHeight="1" spans="1:12">
      <c r="A83" s="228" t="s">
        <v>100</v>
      </c>
      <c r="B83" s="214" t="s">
        <v>225</v>
      </c>
      <c r="C83" s="208"/>
      <c r="D83" s="208"/>
      <c r="E83" s="208"/>
      <c r="F83" s="208"/>
      <c r="G83" s="210"/>
      <c r="H83" s="230">
        <f>ROUND((2/30)/12,4)</f>
        <v>0.0056</v>
      </c>
      <c r="I83" s="292">
        <f t="shared" si="4"/>
        <v>23.16</v>
      </c>
      <c r="J83" s="293"/>
      <c r="K83" s="260"/>
      <c r="L83" s="260"/>
    </row>
    <row r="84" ht="15.75" customHeight="1" spans="1:12">
      <c r="A84" s="228" t="s">
        <v>104</v>
      </c>
      <c r="B84" s="214" t="s">
        <v>226</v>
      </c>
      <c r="C84" s="208"/>
      <c r="D84" s="208"/>
      <c r="E84" s="208"/>
      <c r="F84" s="208"/>
      <c r="G84" s="210"/>
      <c r="H84" s="230">
        <f>ROUND(((5/30)/12)*2%,4)</f>
        <v>0.0003</v>
      </c>
      <c r="I84" s="292">
        <f t="shared" si="4"/>
        <v>1.24</v>
      </c>
      <c r="J84" s="293"/>
      <c r="K84" s="260"/>
      <c r="L84" s="260"/>
    </row>
    <row r="85" ht="15.75" customHeight="1" spans="1:12">
      <c r="A85" s="228" t="s">
        <v>108</v>
      </c>
      <c r="B85" s="214" t="s">
        <v>227</v>
      </c>
      <c r="C85" s="208"/>
      <c r="D85" s="208"/>
      <c r="E85" s="208"/>
      <c r="F85" s="208"/>
      <c r="G85" s="210"/>
      <c r="H85" s="230">
        <f>ROUND(((15/30)/12)*8%,4)</f>
        <v>0.0033</v>
      </c>
      <c r="I85" s="292">
        <f t="shared" si="4"/>
        <v>13.65</v>
      </c>
      <c r="J85" s="293"/>
      <c r="K85" s="260"/>
      <c r="L85" s="260"/>
    </row>
    <row r="86" ht="15.75" customHeight="1" spans="1:12">
      <c r="A86" s="228" t="s">
        <v>148</v>
      </c>
      <c r="B86" s="214" t="s">
        <v>228</v>
      </c>
      <c r="C86" s="208"/>
      <c r="D86" s="208"/>
      <c r="E86" s="208"/>
      <c r="F86" s="208"/>
      <c r="G86" s="210"/>
      <c r="H86" s="230">
        <f>ROUND(((1+1/3)/12*4/12)*2%,4)</f>
        <v>0.0007</v>
      </c>
      <c r="I86" s="292">
        <f t="shared" si="4"/>
        <v>2.9</v>
      </c>
      <c r="J86" s="293"/>
      <c r="K86" s="260"/>
      <c r="L86" s="260"/>
    </row>
    <row r="87" ht="15.75" customHeight="1" spans="1:12">
      <c r="A87" s="243" t="s">
        <v>150</v>
      </c>
      <c r="B87" s="331" t="s">
        <v>229</v>
      </c>
      <c r="C87" s="208"/>
      <c r="D87" s="208"/>
      <c r="E87" s="208"/>
      <c r="F87" s="208"/>
      <c r="G87" s="210"/>
      <c r="H87" s="332">
        <v>0</v>
      </c>
      <c r="I87" s="292">
        <f t="shared" si="4"/>
        <v>0</v>
      </c>
      <c r="J87" s="293"/>
      <c r="K87" s="260"/>
      <c r="L87" s="260"/>
    </row>
    <row r="88" ht="15.75" customHeight="1" spans="1:12">
      <c r="A88" s="212" t="s">
        <v>230</v>
      </c>
      <c r="B88" s="208"/>
      <c r="C88" s="208"/>
      <c r="D88" s="208"/>
      <c r="E88" s="208"/>
      <c r="F88" s="208"/>
      <c r="G88" s="210"/>
      <c r="H88" s="232">
        <f>SUM(H82:H87)</f>
        <v>0.0192</v>
      </c>
      <c r="I88" s="288">
        <f>SUM(I82:I87)</f>
        <v>79.42</v>
      </c>
      <c r="J88" s="293"/>
      <c r="K88" s="260"/>
      <c r="L88" s="353"/>
    </row>
    <row r="89" ht="15.75" customHeight="1" spans="1:12">
      <c r="A89" s="241"/>
      <c r="B89" s="208"/>
      <c r="C89" s="208"/>
      <c r="D89" s="208"/>
      <c r="E89" s="208"/>
      <c r="F89" s="208"/>
      <c r="G89" s="208"/>
      <c r="H89" s="208"/>
      <c r="I89" s="210"/>
      <c r="J89" s="293"/>
      <c r="K89" s="354"/>
      <c r="L89" s="260"/>
    </row>
    <row r="90" ht="15.75" customHeight="1" spans="1:12">
      <c r="A90" s="333" t="s">
        <v>231</v>
      </c>
      <c r="B90" s="208"/>
      <c r="C90" s="208"/>
      <c r="D90" s="208"/>
      <c r="E90" s="208"/>
      <c r="F90" s="208"/>
      <c r="G90" s="210"/>
      <c r="H90" s="334" t="s">
        <v>138</v>
      </c>
      <c r="I90" s="334" t="s">
        <v>139</v>
      </c>
      <c r="J90" s="293"/>
      <c r="K90" s="260"/>
      <c r="L90" s="260"/>
    </row>
    <row r="91" ht="15.75" customHeight="1" spans="1:12">
      <c r="A91" s="243" t="s">
        <v>97</v>
      </c>
      <c r="B91" s="331" t="s">
        <v>232</v>
      </c>
      <c r="C91" s="208"/>
      <c r="D91" s="208"/>
      <c r="E91" s="208"/>
      <c r="F91" s="208"/>
      <c r="G91" s="210"/>
      <c r="H91" s="332">
        <v>0</v>
      </c>
      <c r="I91" s="355">
        <f>I31*H91</f>
        <v>0</v>
      </c>
      <c r="J91" s="293"/>
      <c r="K91" s="260"/>
      <c r="L91" s="260"/>
    </row>
    <row r="92" ht="15.75" customHeight="1" spans="1:12">
      <c r="A92" s="333" t="s">
        <v>233</v>
      </c>
      <c r="B92" s="208"/>
      <c r="C92" s="208"/>
      <c r="D92" s="208"/>
      <c r="E92" s="208"/>
      <c r="F92" s="208"/>
      <c r="G92" s="210"/>
      <c r="H92" s="335">
        <f>H91</f>
        <v>0</v>
      </c>
      <c r="I92" s="356">
        <f>I91</f>
        <v>0</v>
      </c>
      <c r="J92" s="293"/>
      <c r="K92" s="357"/>
      <c r="L92" s="260"/>
    </row>
    <row r="93" ht="15.75" customHeight="1" spans="1:12">
      <c r="A93" s="241"/>
      <c r="B93" s="208"/>
      <c r="C93" s="208"/>
      <c r="D93" s="208"/>
      <c r="E93" s="208"/>
      <c r="F93" s="208"/>
      <c r="G93" s="208"/>
      <c r="H93" s="208"/>
      <c r="I93" s="210"/>
      <c r="J93" s="293"/>
      <c r="K93" s="260"/>
      <c r="L93" s="260"/>
    </row>
    <row r="94" ht="15.75" customHeight="1" spans="1:12">
      <c r="A94" s="212" t="s">
        <v>234</v>
      </c>
      <c r="B94" s="208"/>
      <c r="C94" s="208"/>
      <c r="D94" s="208"/>
      <c r="E94" s="208"/>
      <c r="F94" s="208"/>
      <c r="G94" s="208"/>
      <c r="H94" s="208"/>
      <c r="I94" s="210"/>
      <c r="J94" s="293"/>
      <c r="K94" s="260"/>
      <c r="L94" s="260"/>
    </row>
    <row r="95" ht="15.75" customHeight="1" spans="1:12">
      <c r="A95" s="212" t="s">
        <v>235</v>
      </c>
      <c r="B95" s="208"/>
      <c r="C95" s="208"/>
      <c r="D95" s="208"/>
      <c r="E95" s="208"/>
      <c r="F95" s="208"/>
      <c r="G95" s="208"/>
      <c r="H95" s="210"/>
      <c r="I95" s="227" t="s">
        <v>139</v>
      </c>
      <c r="J95" s="293"/>
      <c r="K95" s="260"/>
      <c r="L95" s="260"/>
    </row>
    <row r="96" ht="15.75" customHeight="1" spans="1:12">
      <c r="A96" s="228" t="s">
        <v>236</v>
      </c>
      <c r="B96" s="216" t="s">
        <v>237</v>
      </c>
      <c r="C96" s="208"/>
      <c r="D96" s="208"/>
      <c r="E96" s="208"/>
      <c r="F96" s="208"/>
      <c r="G96" s="208"/>
      <c r="H96" s="210"/>
      <c r="I96" s="292">
        <f>I88</f>
        <v>79.42</v>
      </c>
      <c r="J96" s="293"/>
      <c r="K96" s="260"/>
      <c r="L96" s="260"/>
    </row>
    <row r="97" ht="15.75" customHeight="1" spans="1:12">
      <c r="A97" s="243" t="s">
        <v>238</v>
      </c>
      <c r="B97" s="336" t="s">
        <v>239</v>
      </c>
      <c r="C97" s="208"/>
      <c r="D97" s="208"/>
      <c r="E97" s="208"/>
      <c r="F97" s="208"/>
      <c r="G97" s="208"/>
      <c r="H97" s="210"/>
      <c r="I97" s="355">
        <f>I92</f>
        <v>0</v>
      </c>
      <c r="J97" s="293"/>
      <c r="K97" s="260"/>
      <c r="L97" s="260"/>
    </row>
    <row r="98" ht="15.75" customHeight="1" spans="1:12">
      <c r="A98" s="212" t="s">
        <v>240</v>
      </c>
      <c r="B98" s="208"/>
      <c r="C98" s="208"/>
      <c r="D98" s="208"/>
      <c r="E98" s="208"/>
      <c r="F98" s="208"/>
      <c r="G98" s="208"/>
      <c r="H98" s="210"/>
      <c r="I98" s="288">
        <f>SUM(I96:I97)</f>
        <v>79.42</v>
      </c>
      <c r="J98" s="293"/>
      <c r="K98" s="260"/>
      <c r="L98" s="260"/>
    </row>
    <row r="99" ht="15.75" customHeight="1" spans="1:12">
      <c r="A99" s="241"/>
      <c r="B99" s="208"/>
      <c r="C99" s="208"/>
      <c r="D99" s="208"/>
      <c r="E99" s="208"/>
      <c r="F99" s="208"/>
      <c r="G99" s="208"/>
      <c r="H99" s="208"/>
      <c r="I99" s="210"/>
      <c r="J99" s="293"/>
      <c r="K99" s="260"/>
      <c r="L99" s="260"/>
    </row>
    <row r="100" ht="15.75" customHeight="1" spans="1:12">
      <c r="A100" s="212" t="s">
        <v>241</v>
      </c>
      <c r="B100" s="208"/>
      <c r="C100" s="208"/>
      <c r="D100" s="208"/>
      <c r="E100" s="208"/>
      <c r="F100" s="208"/>
      <c r="G100" s="208"/>
      <c r="H100" s="208"/>
      <c r="I100" s="210"/>
      <c r="J100" s="293"/>
      <c r="K100" s="260"/>
      <c r="L100" s="260"/>
    </row>
    <row r="101" ht="15.75" customHeight="1" spans="1:12">
      <c r="A101" s="227">
        <v>5</v>
      </c>
      <c r="B101" s="212" t="s">
        <v>242</v>
      </c>
      <c r="C101" s="208"/>
      <c r="D101" s="208"/>
      <c r="E101" s="208"/>
      <c r="F101" s="208"/>
      <c r="G101" s="210"/>
      <c r="H101" s="227"/>
      <c r="I101" s="227" t="s">
        <v>139</v>
      </c>
      <c r="J101" s="293"/>
      <c r="K101" s="260"/>
      <c r="L101" s="260"/>
    </row>
    <row r="102" ht="15.75" customHeight="1" spans="1:12">
      <c r="A102" s="337" t="s">
        <v>97</v>
      </c>
      <c r="B102" s="225" t="s">
        <v>243</v>
      </c>
      <c r="C102" s="208"/>
      <c r="D102" s="208"/>
      <c r="E102" s="208"/>
      <c r="F102" s="208"/>
      <c r="G102" s="210"/>
      <c r="H102" s="338" t="s">
        <v>187</v>
      </c>
      <c r="I102" s="292">
        <v>0</v>
      </c>
      <c r="J102" s="293"/>
      <c r="K102" s="260"/>
      <c r="L102" s="260"/>
    </row>
    <row r="103" ht="15.75" customHeight="1" spans="1:12">
      <c r="A103" s="337" t="s">
        <v>100</v>
      </c>
      <c r="B103" s="225" t="s">
        <v>244</v>
      </c>
      <c r="C103" s="208"/>
      <c r="D103" s="208"/>
      <c r="E103" s="208"/>
      <c r="F103" s="208"/>
      <c r="G103" s="210"/>
      <c r="H103" s="338" t="s">
        <v>187</v>
      </c>
      <c r="I103" s="292">
        <v>0</v>
      </c>
      <c r="J103" s="293"/>
      <c r="K103" s="260"/>
      <c r="L103" s="260"/>
    </row>
    <row r="104" ht="15.75" customHeight="1" spans="1:12">
      <c r="A104" s="337" t="s">
        <v>104</v>
      </c>
      <c r="B104" s="225" t="s">
        <v>245</v>
      </c>
      <c r="C104" s="208"/>
      <c r="D104" s="208"/>
      <c r="E104" s="208"/>
      <c r="F104" s="208"/>
      <c r="G104" s="210"/>
      <c r="H104" s="338" t="s">
        <v>187</v>
      </c>
      <c r="I104" s="358">
        <v>49.67</v>
      </c>
      <c r="J104" s="293"/>
      <c r="K104" s="260"/>
      <c r="L104" s="260"/>
    </row>
    <row r="105" ht="15.75" customHeight="1" spans="1:12">
      <c r="A105" s="337" t="s">
        <v>108</v>
      </c>
      <c r="B105" s="225" t="s">
        <v>246</v>
      </c>
      <c r="C105" s="208"/>
      <c r="D105" s="208"/>
      <c r="E105" s="208"/>
      <c r="F105" s="208"/>
      <c r="G105" s="210"/>
      <c r="H105" s="339" t="s">
        <v>187</v>
      </c>
      <c r="I105" s="292">
        <f>EQUIPAMENTOS!I223</f>
        <v>1.22</v>
      </c>
      <c r="J105" s="293"/>
      <c r="K105" s="260"/>
      <c r="L105" s="260"/>
    </row>
    <row r="106" ht="15.75" customHeight="1" spans="1:12">
      <c r="A106" s="212" t="s">
        <v>247</v>
      </c>
      <c r="B106" s="208"/>
      <c r="C106" s="208"/>
      <c r="D106" s="208"/>
      <c r="E106" s="208"/>
      <c r="F106" s="208"/>
      <c r="G106" s="210"/>
      <c r="H106" s="232" t="s">
        <v>187</v>
      </c>
      <c r="I106" s="288">
        <f>SUM(I102:I105)</f>
        <v>50.89</v>
      </c>
      <c r="J106" s="293"/>
      <c r="K106" s="260"/>
      <c r="L106" s="260"/>
    </row>
    <row r="107" ht="15.75" customHeight="1" spans="1:12">
      <c r="A107" s="233" t="s">
        <v>248</v>
      </c>
      <c r="B107" s="234"/>
      <c r="C107" s="234"/>
      <c r="D107" s="234"/>
      <c r="E107" s="234"/>
      <c r="F107" s="234"/>
      <c r="G107" s="235" t="s">
        <v>162</v>
      </c>
      <c r="H107" s="208"/>
      <c r="I107" s="294">
        <f>I31</f>
        <v>2020.11</v>
      </c>
      <c r="J107" s="293"/>
      <c r="K107" s="260"/>
      <c r="L107" s="260"/>
    </row>
    <row r="108" ht="15.75" customHeight="1" spans="1:12">
      <c r="A108" s="236"/>
      <c r="B108" s="233"/>
      <c r="C108" s="233"/>
      <c r="D108" s="233"/>
      <c r="E108" s="233"/>
      <c r="F108" s="237"/>
      <c r="G108" s="235" t="s">
        <v>211</v>
      </c>
      <c r="H108" s="208"/>
      <c r="I108" s="294">
        <f>I64</f>
        <v>1846.06</v>
      </c>
      <c r="J108" s="293"/>
      <c r="K108" s="260"/>
      <c r="L108" s="260"/>
    </row>
    <row r="109" ht="15.75" customHeight="1" spans="1:12">
      <c r="A109" s="236"/>
      <c r="B109" s="233"/>
      <c r="C109" s="233"/>
      <c r="D109" s="233"/>
      <c r="E109" s="233"/>
      <c r="F109" s="237"/>
      <c r="G109" s="235" t="s">
        <v>221</v>
      </c>
      <c r="H109" s="208"/>
      <c r="I109" s="294">
        <f>I75</f>
        <v>270.25</v>
      </c>
      <c r="J109" s="293"/>
      <c r="K109" s="260"/>
      <c r="L109" s="260"/>
    </row>
    <row r="110" ht="15.75" customHeight="1" spans="1:12">
      <c r="A110" s="236"/>
      <c r="B110" s="233"/>
      <c r="C110" s="233"/>
      <c r="D110" s="233"/>
      <c r="E110" s="233"/>
      <c r="F110" s="237"/>
      <c r="G110" s="235" t="s">
        <v>249</v>
      </c>
      <c r="H110" s="208"/>
      <c r="I110" s="294">
        <f>I98</f>
        <v>79.42</v>
      </c>
      <c r="J110" s="293"/>
      <c r="K110" s="299"/>
      <c r="L110" s="299"/>
    </row>
    <row r="111" ht="15.75" customHeight="1" spans="1:12">
      <c r="A111" s="236"/>
      <c r="B111" s="233"/>
      <c r="C111" s="233"/>
      <c r="D111" s="233"/>
      <c r="E111" s="233"/>
      <c r="F111" s="237"/>
      <c r="G111" s="235" t="s">
        <v>250</v>
      </c>
      <c r="H111" s="208"/>
      <c r="I111" s="294">
        <f>I106</f>
        <v>50.89</v>
      </c>
      <c r="J111" s="293"/>
      <c r="K111" s="299"/>
      <c r="L111" s="299"/>
    </row>
    <row r="112" ht="15.75" customHeight="1" spans="1:12">
      <c r="A112" s="236"/>
      <c r="B112" s="237"/>
      <c r="C112" s="237"/>
      <c r="D112" s="237"/>
      <c r="E112" s="237"/>
      <c r="F112" s="237"/>
      <c r="G112" s="235" t="s">
        <v>75</v>
      </c>
      <c r="H112" s="208"/>
      <c r="I112" s="294">
        <f>SUM(I107:I111)</f>
        <v>4266.73</v>
      </c>
      <c r="J112" s="293"/>
      <c r="K112" s="260"/>
      <c r="L112" s="260"/>
    </row>
    <row r="113" ht="15.75" customHeight="1" spans="1:12">
      <c r="A113" s="212" t="s">
        <v>251</v>
      </c>
      <c r="B113" s="208"/>
      <c r="C113" s="208"/>
      <c r="D113" s="208"/>
      <c r="E113" s="208"/>
      <c r="F113" s="208"/>
      <c r="G113" s="208"/>
      <c r="H113" s="208"/>
      <c r="I113" s="210"/>
      <c r="J113" s="293"/>
      <c r="K113" s="260"/>
      <c r="L113" s="260"/>
    </row>
    <row r="114" ht="15.75" customHeight="1" spans="1:12">
      <c r="A114" s="227">
        <v>6</v>
      </c>
      <c r="B114" s="212" t="s">
        <v>252</v>
      </c>
      <c r="C114" s="208"/>
      <c r="D114" s="208"/>
      <c r="E114" s="208"/>
      <c r="F114" s="208"/>
      <c r="G114" s="210"/>
      <c r="H114" s="227" t="s">
        <v>138</v>
      </c>
      <c r="I114" s="227" t="s">
        <v>139</v>
      </c>
      <c r="J114" s="293"/>
      <c r="K114" s="260"/>
      <c r="L114" s="260"/>
    </row>
    <row r="115" ht="15.75" customHeight="1" spans="1:12">
      <c r="A115" s="228" t="s">
        <v>97</v>
      </c>
      <c r="B115" s="214" t="s">
        <v>253</v>
      </c>
      <c r="C115" s="208"/>
      <c r="D115" s="208"/>
      <c r="E115" s="208"/>
      <c r="F115" s="208"/>
      <c r="G115" s="210"/>
      <c r="H115" s="340">
        <v>0.0123</v>
      </c>
      <c r="I115" s="292">
        <f>ROUND(H115*I112,2)</f>
        <v>52.48</v>
      </c>
      <c r="J115" s="293"/>
      <c r="K115" s="260"/>
      <c r="L115" s="260"/>
    </row>
    <row r="116" ht="15.75" customHeight="1" spans="1:12">
      <c r="A116" s="228" t="s">
        <v>100</v>
      </c>
      <c r="B116" s="214" t="s">
        <v>254</v>
      </c>
      <c r="C116" s="208"/>
      <c r="D116" s="208"/>
      <c r="E116" s="208"/>
      <c r="F116" s="208"/>
      <c r="G116" s="210"/>
      <c r="H116" s="340">
        <v>0.0123</v>
      </c>
      <c r="I116" s="292">
        <f>ROUND(H116*(I112+I115),2)</f>
        <v>53.13</v>
      </c>
      <c r="J116" s="293"/>
      <c r="K116" s="260"/>
      <c r="L116" s="260"/>
    </row>
    <row r="117" ht="15.75" customHeight="1" spans="1:12">
      <c r="A117" s="228" t="s">
        <v>104</v>
      </c>
      <c r="B117" s="341" t="s">
        <v>255</v>
      </c>
      <c r="C117" s="208"/>
      <c r="D117" s="208"/>
      <c r="E117" s="208"/>
      <c r="F117" s="208"/>
      <c r="G117" s="210"/>
      <c r="H117" s="230"/>
      <c r="I117" s="361"/>
      <c r="J117" s="293"/>
      <c r="K117" s="260"/>
      <c r="L117" s="260"/>
    </row>
    <row r="118" ht="15.75" customHeight="1" spans="1:12">
      <c r="A118" s="228" t="s">
        <v>256</v>
      </c>
      <c r="B118" s="214" t="s">
        <v>257</v>
      </c>
      <c r="C118" s="208"/>
      <c r="D118" s="208"/>
      <c r="E118" s="208"/>
      <c r="F118" s="208"/>
      <c r="G118" s="210"/>
      <c r="H118" s="340">
        <v>0.0076</v>
      </c>
      <c r="I118" s="292">
        <f t="shared" ref="I118:I120" si="5">ROUND($I$128*H118,2)</f>
        <v>36.62</v>
      </c>
      <c r="J118" s="293"/>
      <c r="K118" s="260"/>
      <c r="L118" s="260"/>
    </row>
    <row r="119" ht="15.75" customHeight="1" spans="1:12">
      <c r="A119" s="228" t="s">
        <v>258</v>
      </c>
      <c r="B119" s="214" t="s">
        <v>152</v>
      </c>
      <c r="C119" s="208"/>
      <c r="D119" s="208"/>
      <c r="E119" s="208"/>
      <c r="F119" s="208"/>
      <c r="G119" s="210"/>
      <c r="H119" s="342">
        <v>0.0349</v>
      </c>
      <c r="I119" s="292">
        <f t="shared" si="5"/>
        <v>168.15</v>
      </c>
      <c r="J119" s="293"/>
      <c r="K119" s="260"/>
      <c r="L119" s="260"/>
    </row>
    <row r="120" ht="15.75" customHeight="1" spans="1:12">
      <c r="A120" s="228" t="s">
        <v>259</v>
      </c>
      <c r="B120" s="214" t="s">
        <v>260</v>
      </c>
      <c r="C120" s="208"/>
      <c r="D120" s="208"/>
      <c r="E120" s="208"/>
      <c r="F120" s="208"/>
      <c r="G120" s="210"/>
      <c r="H120" s="343">
        <v>0.05</v>
      </c>
      <c r="I120" s="292">
        <f t="shared" si="5"/>
        <v>240.9</v>
      </c>
      <c r="J120" s="293"/>
      <c r="K120" s="260"/>
      <c r="L120" s="260"/>
    </row>
    <row r="121" ht="15.75" customHeight="1" spans="1:12">
      <c r="A121" s="212" t="s">
        <v>261</v>
      </c>
      <c r="B121" s="208"/>
      <c r="C121" s="208"/>
      <c r="D121" s="208"/>
      <c r="E121" s="208"/>
      <c r="F121" s="208"/>
      <c r="G121" s="210"/>
      <c r="H121" s="344">
        <f>SUM(H115:H120)</f>
        <v>0.1171</v>
      </c>
      <c r="I121" s="288">
        <f>SUM(I115:I120)</f>
        <v>551.28</v>
      </c>
      <c r="J121" s="293"/>
      <c r="K121" s="260"/>
      <c r="L121" s="260"/>
    </row>
    <row r="122" ht="15.75" customHeight="1" spans="1:12">
      <c r="A122" s="215"/>
      <c r="B122" s="345"/>
      <c r="C122" s="345"/>
      <c r="D122" s="345"/>
      <c r="E122" s="345"/>
      <c r="F122" s="345"/>
      <c r="G122" s="345"/>
      <c r="H122" s="345"/>
      <c r="I122" s="261"/>
      <c r="J122" s="293"/>
      <c r="K122" s="260"/>
      <c r="L122" s="260"/>
    </row>
    <row r="123" ht="15.75" customHeight="1" spans="1:12">
      <c r="A123" s="346" t="s">
        <v>262</v>
      </c>
      <c r="B123" s="347" t="s">
        <v>263</v>
      </c>
      <c r="C123" s="347"/>
      <c r="D123" s="347"/>
      <c r="E123" s="347"/>
      <c r="F123" s="347"/>
      <c r="G123" s="347"/>
      <c r="H123" s="348">
        <f>SUM(H118+H119+H120)</f>
        <v>0.0925</v>
      </c>
      <c r="I123" s="362"/>
      <c r="J123" s="293"/>
      <c r="K123" s="260"/>
      <c r="L123" s="260"/>
    </row>
    <row r="124" ht="15.75" customHeight="1" spans="1:12">
      <c r="A124" s="346"/>
      <c r="B124" s="347">
        <v>100</v>
      </c>
      <c r="C124" s="347"/>
      <c r="D124" s="347"/>
      <c r="E124" s="347"/>
      <c r="F124" s="347"/>
      <c r="G124" s="347"/>
      <c r="H124" s="348"/>
      <c r="I124" s="362"/>
      <c r="J124" s="293"/>
      <c r="K124" s="260"/>
      <c r="L124" s="260"/>
    </row>
    <row r="125" ht="15.75" customHeight="1" spans="1:12">
      <c r="A125" s="349"/>
      <c r="B125" s="347"/>
      <c r="C125" s="347"/>
      <c r="D125" s="347"/>
      <c r="E125" s="347"/>
      <c r="F125" s="347"/>
      <c r="G125" s="347"/>
      <c r="H125" s="348"/>
      <c r="I125" s="362"/>
      <c r="J125" s="293"/>
      <c r="K125" s="299"/>
      <c r="L125" s="299"/>
    </row>
    <row r="126" ht="15.75" customHeight="1" spans="1:12">
      <c r="A126" s="346" t="s">
        <v>264</v>
      </c>
      <c r="B126" s="347" t="s">
        <v>265</v>
      </c>
      <c r="C126" s="347"/>
      <c r="D126" s="347"/>
      <c r="E126" s="347"/>
      <c r="F126" s="347"/>
      <c r="G126" s="347"/>
      <c r="H126" s="348"/>
      <c r="I126" s="362">
        <f>I112+I115+I116</f>
        <v>4372.34</v>
      </c>
      <c r="J126" s="293"/>
      <c r="K126" s="260"/>
      <c r="L126" s="260"/>
    </row>
    <row r="127" ht="15.75" customHeight="1" spans="1:12">
      <c r="A127" s="346"/>
      <c r="B127" s="347"/>
      <c r="C127" s="347"/>
      <c r="D127" s="347"/>
      <c r="E127" s="347"/>
      <c r="F127" s="347"/>
      <c r="G127" s="347"/>
      <c r="H127" s="348"/>
      <c r="I127" s="362"/>
      <c r="J127" s="293"/>
      <c r="K127" s="260"/>
      <c r="L127" s="260"/>
    </row>
    <row r="128" ht="15.75" customHeight="1" spans="1:12">
      <c r="A128" s="346" t="s">
        <v>266</v>
      </c>
      <c r="B128" s="347" t="s">
        <v>267</v>
      </c>
      <c r="C128" s="347"/>
      <c r="D128" s="347"/>
      <c r="E128" s="347"/>
      <c r="F128" s="347"/>
      <c r="G128" s="347"/>
      <c r="H128" s="348"/>
      <c r="I128" s="362">
        <f>ROUND(I126/(1-H123),2)</f>
        <v>4818.01</v>
      </c>
      <c r="J128" s="293"/>
      <c r="K128" s="260"/>
      <c r="L128" s="260"/>
    </row>
    <row r="129" ht="15.75" customHeight="1" spans="1:12">
      <c r="A129" s="346"/>
      <c r="B129" s="347"/>
      <c r="C129" s="347"/>
      <c r="D129" s="347"/>
      <c r="E129" s="347"/>
      <c r="F129" s="347"/>
      <c r="G129" s="347"/>
      <c r="H129" s="348"/>
      <c r="I129" s="362"/>
      <c r="J129" s="293"/>
      <c r="K129" s="260"/>
      <c r="L129" s="260"/>
    </row>
    <row r="130" ht="15.75" customHeight="1" spans="1:12">
      <c r="A130" s="346"/>
      <c r="B130" s="347" t="s">
        <v>268</v>
      </c>
      <c r="C130" s="347"/>
      <c r="D130" s="347"/>
      <c r="E130" s="347"/>
      <c r="F130" s="347"/>
      <c r="G130" s="347"/>
      <c r="H130" s="348"/>
      <c r="I130" s="362">
        <f>I128-I126</f>
        <v>445.67</v>
      </c>
      <c r="J130" s="293"/>
      <c r="K130" s="260"/>
      <c r="L130" s="260"/>
    </row>
    <row r="131" ht="15.75" customHeight="1" spans="1:12">
      <c r="A131" s="215"/>
      <c r="B131" s="363"/>
      <c r="C131" s="363"/>
      <c r="D131" s="363"/>
      <c r="E131" s="363"/>
      <c r="F131" s="363"/>
      <c r="G131" s="363"/>
      <c r="H131" s="363"/>
      <c r="I131" s="364"/>
      <c r="J131" s="293"/>
      <c r="K131" s="260"/>
      <c r="L131" s="260"/>
    </row>
    <row r="132" ht="15.75" customHeight="1" spans="1:12">
      <c r="A132" s="212" t="s">
        <v>269</v>
      </c>
      <c r="B132" s="208"/>
      <c r="C132" s="208"/>
      <c r="D132" s="208"/>
      <c r="E132" s="208"/>
      <c r="F132" s="208"/>
      <c r="G132" s="208"/>
      <c r="H132" s="208"/>
      <c r="I132" s="210"/>
      <c r="J132" s="293"/>
      <c r="K132" s="260"/>
      <c r="L132" s="260"/>
    </row>
    <row r="133" ht="15.75" customHeight="1" spans="1:12">
      <c r="A133" s="212" t="s">
        <v>270</v>
      </c>
      <c r="B133" s="208"/>
      <c r="C133" s="208"/>
      <c r="D133" s="208"/>
      <c r="E133" s="208"/>
      <c r="F133" s="208"/>
      <c r="G133" s="208"/>
      <c r="H133" s="210"/>
      <c r="I133" s="227" t="s">
        <v>139</v>
      </c>
      <c r="J133" s="293"/>
      <c r="K133" s="299"/>
      <c r="L133" s="299"/>
    </row>
    <row r="134" ht="15.75" customHeight="1" spans="1:12">
      <c r="A134" s="213" t="s">
        <v>97</v>
      </c>
      <c r="B134" s="214" t="str">
        <f>A23</f>
        <v>MÓDULO 1 - COMPOSIÇÃO DA REMUNERAÇÃO</v>
      </c>
      <c r="C134" s="208"/>
      <c r="D134" s="208"/>
      <c r="E134" s="208"/>
      <c r="F134" s="208"/>
      <c r="G134" s="208"/>
      <c r="H134" s="210"/>
      <c r="I134" s="365">
        <f>I31</f>
        <v>2020.11</v>
      </c>
      <c r="J134" s="293"/>
      <c r="K134" s="299"/>
      <c r="L134" s="299"/>
    </row>
    <row r="135" ht="15.75" customHeight="1" spans="1:12">
      <c r="A135" s="213" t="s">
        <v>100</v>
      </c>
      <c r="B135" s="214" t="str">
        <f>A33</f>
        <v>MÓDULO 2 – ENCARGOS E BENEFÍCIOS ANUAIS, MENSAIS E DIÁRIOS</v>
      </c>
      <c r="C135" s="208"/>
      <c r="D135" s="208"/>
      <c r="E135" s="208"/>
      <c r="F135" s="208"/>
      <c r="G135" s="208"/>
      <c r="H135" s="210"/>
      <c r="I135" s="365">
        <f>I64</f>
        <v>1846.06</v>
      </c>
      <c r="J135" s="293"/>
      <c r="K135" s="299"/>
      <c r="L135" s="299"/>
    </row>
    <row r="136" ht="15.75" customHeight="1" spans="1:12">
      <c r="A136" s="213" t="s">
        <v>104</v>
      </c>
      <c r="B136" s="214" t="str">
        <f>A68</f>
        <v>MÓDULO 3 – PROVISÃO PARA RESCISÃO</v>
      </c>
      <c r="C136" s="208"/>
      <c r="D136" s="208"/>
      <c r="E136" s="208"/>
      <c r="F136" s="208"/>
      <c r="G136" s="208"/>
      <c r="H136" s="210"/>
      <c r="I136" s="365">
        <f>I75</f>
        <v>270.25</v>
      </c>
      <c r="J136" s="293"/>
      <c r="K136" s="247"/>
      <c r="L136" s="247"/>
    </row>
    <row r="137" ht="15.75" customHeight="1" spans="1:12">
      <c r="A137" s="213" t="s">
        <v>108</v>
      </c>
      <c r="B137" s="214" t="str">
        <f>A80</f>
        <v>MÓDULO 4 – CUSTO DE REPOSIÇÃO DO PROFISSIONAL AUSENTE</v>
      </c>
      <c r="C137" s="208"/>
      <c r="D137" s="208"/>
      <c r="E137" s="208"/>
      <c r="F137" s="208"/>
      <c r="G137" s="208"/>
      <c r="H137" s="210"/>
      <c r="I137" s="365">
        <f>I98</f>
        <v>79.42</v>
      </c>
      <c r="J137" s="366"/>
      <c r="K137" s="247"/>
      <c r="L137" s="247"/>
    </row>
    <row r="138" ht="15.75" customHeight="1" spans="1:12">
      <c r="A138" s="213" t="s">
        <v>148</v>
      </c>
      <c r="B138" s="214" t="str">
        <f>A100</f>
        <v>MÓDULO 5 – INSUMOS DIVERSOS</v>
      </c>
      <c r="C138" s="208"/>
      <c r="D138" s="208"/>
      <c r="E138" s="208"/>
      <c r="F138" s="208"/>
      <c r="G138" s="208"/>
      <c r="H138" s="210"/>
      <c r="I138" s="365">
        <f>I106</f>
        <v>50.89</v>
      </c>
      <c r="J138" s="293"/>
      <c r="K138" s="247"/>
      <c r="L138" s="247"/>
    </row>
    <row r="139" ht="15.75" customHeight="1" spans="1:12">
      <c r="A139" s="212" t="s">
        <v>271</v>
      </c>
      <c r="B139" s="208"/>
      <c r="C139" s="208"/>
      <c r="D139" s="208"/>
      <c r="E139" s="208"/>
      <c r="F139" s="208"/>
      <c r="G139" s="208"/>
      <c r="H139" s="210"/>
      <c r="I139" s="288">
        <f>SUM(I134:I138)</f>
        <v>4266.73</v>
      </c>
      <c r="J139" s="293"/>
      <c r="K139" s="246"/>
      <c r="L139" s="246"/>
    </row>
    <row r="140" ht="15.75" customHeight="1" spans="1:12">
      <c r="A140" s="213" t="s">
        <v>150</v>
      </c>
      <c r="B140" s="214" t="str">
        <f>A113</f>
        <v>MÓDULO 6 – CUSTOS INDIRETOS, TRIBUTOS E LUCRO</v>
      </c>
      <c r="C140" s="208"/>
      <c r="D140" s="208"/>
      <c r="E140" s="208"/>
      <c r="F140" s="208"/>
      <c r="G140" s="208"/>
      <c r="H140" s="210"/>
      <c r="I140" s="365">
        <f>I121</f>
        <v>551.28</v>
      </c>
      <c r="J140" s="367">
        <f>SUM(J30:J139)</f>
        <v>3549.723132</v>
      </c>
      <c r="K140" s="246"/>
      <c r="L140" s="246"/>
    </row>
    <row r="141" ht="15.75" customHeight="1" spans="1:12">
      <c r="A141" s="212" t="s">
        <v>272</v>
      </c>
      <c r="B141" s="208"/>
      <c r="C141" s="208"/>
      <c r="D141" s="208"/>
      <c r="E141" s="208"/>
      <c r="F141" s="208"/>
      <c r="G141" s="208"/>
      <c r="H141" s="210"/>
      <c r="I141" s="288">
        <f>SUM(I139:I140)</f>
        <v>4818.01</v>
      </c>
      <c r="J141" s="246"/>
      <c r="K141" s="246"/>
      <c r="L141" s="246"/>
    </row>
    <row r="142" ht="15.75" customHeight="1" spans="9:9">
      <c r="I142" s="368"/>
    </row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51">
    <mergeCell ref="A1:I1"/>
    <mergeCell ref="A3:I3"/>
    <mergeCell ref="A4:I4"/>
    <mergeCell ref="A5:G5"/>
    <mergeCell ref="H5:I5"/>
    <mergeCell ref="A6:I6"/>
    <mergeCell ref="A7:I7"/>
    <mergeCell ref="B8:H8"/>
    <mergeCell ref="B9:H9"/>
    <mergeCell ref="B10:H10"/>
    <mergeCell ref="B11:H11"/>
    <mergeCell ref="A12:I12"/>
    <mergeCell ref="A13:I13"/>
    <mergeCell ref="A14:B14"/>
    <mergeCell ref="C14:D14"/>
    <mergeCell ref="E14:I14"/>
    <mergeCell ref="A15:B15"/>
    <mergeCell ref="C15:D15"/>
    <mergeCell ref="E15:I15"/>
    <mergeCell ref="A16:I16"/>
    <mergeCell ref="B17:H17"/>
    <mergeCell ref="B18:H18"/>
    <mergeCell ref="B19:H19"/>
    <mergeCell ref="B20:H20"/>
    <mergeCell ref="B21:H21"/>
    <mergeCell ref="A22:I22"/>
    <mergeCell ref="A23:I23"/>
    <mergeCell ref="B24:G24"/>
    <mergeCell ref="B25:G25"/>
    <mergeCell ref="B26:G26"/>
    <mergeCell ref="B27:G27"/>
    <mergeCell ref="B28:G28"/>
    <mergeCell ref="B29:G29"/>
    <mergeCell ref="B30:G30"/>
    <mergeCell ref="A31:H31"/>
    <mergeCell ref="A32:I32"/>
    <mergeCell ref="A33:I33"/>
    <mergeCell ref="A34:G34"/>
    <mergeCell ref="B35:G35"/>
    <mergeCell ref="B36:G36"/>
    <mergeCell ref="A37:G37"/>
    <mergeCell ref="G38:H38"/>
    <mergeCell ref="G39:H39"/>
    <mergeCell ref="G40:H40"/>
    <mergeCell ref="A41:G41"/>
    <mergeCell ref="B42:G42"/>
    <mergeCell ref="B43:G43"/>
    <mergeCell ref="B44:G44"/>
    <mergeCell ref="B45:G45"/>
    <mergeCell ref="B46:G46"/>
    <mergeCell ref="B47:G47"/>
    <mergeCell ref="B48:G48"/>
    <mergeCell ref="B49:G49"/>
    <mergeCell ref="K49:L49"/>
    <mergeCell ref="A50:G50"/>
    <mergeCell ref="K50:L50"/>
    <mergeCell ref="A51:I51"/>
    <mergeCell ref="A52:G52"/>
    <mergeCell ref="B53:G53"/>
    <mergeCell ref="B54:G54"/>
    <mergeCell ref="B55:G55"/>
    <mergeCell ref="B56:G56"/>
    <mergeCell ref="A57:H57"/>
    <mergeCell ref="A58:I58"/>
    <mergeCell ref="A59:I59"/>
    <mergeCell ref="A60:H60"/>
    <mergeCell ref="B61:H61"/>
    <mergeCell ref="B62:H62"/>
    <mergeCell ref="B63:H63"/>
    <mergeCell ref="A64:H64"/>
    <mergeCell ref="G65:H65"/>
    <mergeCell ref="G66:H66"/>
    <mergeCell ref="G67:H67"/>
    <mergeCell ref="A68:I68"/>
    <mergeCell ref="B69:G69"/>
    <mergeCell ref="B70:G70"/>
    <mergeCell ref="B71:G71"/>
    <mergeCell ref="B72:G72"/>
    <mergeCell ref="B73:G73"/>
    <mergeCell ref="B74:G74"/>
    <mergeCell ref="A75:G75"/>
    <mergeCell ref="G76:H76"/>
    <mergeCell ref="G77:H77"/>
    <mergeCell ref="G78:H78"/>
    <mergeCell ref="G79:H79"/>
    <mergeCell ref="A80:I80"/>
    <mergeCell ref="A81:G81"/>
    <mergeCell ref="B82:G82"/>
    <mergeCell ref="B83:G83"/>
    <mergeCell ref="B84:G84"/>
    <mergeCell ref="B85:G85"/>
    <mergeCell ref="B86:G86"/>
    <mergeCell ref="B87:G87"/>
    <mergeCell ref="A88:G88"/>
    <mergeCell ref="A89:I89"/>
    <mergeCell ref="A90:G90"/>
    <mergeCell ref="B91:G91"/>
    <mergeCell ref="A92:G92"/>
    <mergeCell ref="A93:I93"/>
    <mergeCell ref="A94:I94"/>
    <mergeCell ref="A95:H95"/>
    <mergeCell ref="B96:H96"/>
    <mergeCell ref="B97:H97"/>
    <mergeCell ref="A98:H98"/>
    <mergeCell ref="A99:I99"/>
    <mergeCell ref="A100:I100"/>
    <mergeCell ref="B101:G101"/>
    <mergeCell ref="B102:G102"/>
    <mergeCell ref="B103:G103"/>
    <mergeCell ref="B104:G104"/>
    <mergeCell ref="B105:G105"/>
    <mergeCell ref="A106:G106"/>
    <mergeCell ref="G107:H107"/>
    <mergeCell ref="G108:H108"/>
    <mergeCell ref="G109:H109"/>
    <mergeCell ref="G110:H110"/>
    <mergeCell ref="G111:H111"/>
    <mergeCell ref="G112:H112"/>
    <mergeCell ref="A113:I113"/>
    <mergeCell ref="B114:G114"/>
    <mergeCell ref="B115:G115"/>
    <mergeCell ref="B116:G116"/>
    <mergeCell ref="B117:G117"/>
    <mergeCell ref="B118:G118"/>
    <mergeCell ref="B119:G119"/>
    <mergeCell ref="B120:G120"/>
    <mergeCell ref="A121:G121"/>
    <mergeCell ref="B122:I122"/>
    <mergeCell ref="B123:G123"/>
    <mergeCell ref="B124:G124"/>
    <mergeCell ref="B126:G126"/>
    <mergeCell ref="B128:G128"/>
    <mergeCell ref="B130:G130"/>
    <mergeCell ref="A132:I132"/>
    <mergeCell ref="A133:H133"/>
    <mergeCell ref="B134:H134"/>
    <mergeCell ref="B135:H135"/>
    <mergeCell ref="B136:H136"/>
    <mergeCell ref="B137:H137"/>
    <mergeCell ref="B138:H138"/>
    <mergeCell ref="A139:H139"/>
    <mergeCell ref="B140:H140"/>
    <mergeCell ref="A141:H141"/>
    <mergeCell ref="J3:J30"/>
    <mergeCell ref="K52:K54"/>
    <mergeCell ref="L52:L54"/>
    <mergeCell ref="A107:F112"/>
    <mergeCell ref="A76:F79"/>
    <mergeCell ref="A65:F67"/>
    <mergeCell ref="A38:F40"/>
    <mergeCell ref="K62:L71"/>
  </mergeCells>
  <pageMargins left="0.31496062992126" right="0.31496062992126" top="0.31496062992126" bottom="0.31496062992126" header="0" footer="0"/>
  <pageSetup paperSize="9" scale="51" fitToHeight="0" orientation="portrait"/>
  <headerFooter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99"/>
  <sheetViews>
    <sheetView zoomScale="70" zoomScaleNormal="70" topLeftCell="A96" workbookViewId="0">
      <selection activeCell="H117" sqref="H117"/>
    </sheetView>
  </sheetViews>
  <sheetFormatPr defaultColWidth="14.4285714285714" defaultRowHeight="15" customHeight="1"/>
  <cols>
    <col min="1" max="1" width="7.42857142857143" style="1" customWidth="1"/>
    <col min="2" max="2" width="39.1428571428571" style="1" customWidth="1"/>
    <col min="3" max="3" width="15" style="1" customWidth="1"/>
    <col min="4" max="4" width="10.4285714285714" style="1" customWidth="1"/>
    <col min="5" max="5" width="13.4285714285714" style="1" customWidth="1"/>
    <col min="6" max="6" width="11.4285714285714" style="1" customWidth="1"/>
    <col min="7" max="7" width="12.4285714285714" style="1" customWidth="1"/>
    <col min="8" max="8" width="11.8571428571429" style="1" customWidth="1"/>
    <col min="9" max="9" width="38.1428571428571" style="1" customWidth="1"/>
    <col min="10" max="10" width="28.152380952381" style="205" customWidth="1"/>
    <col min="11" max="11" width="48.5714285714286" style="205" customWidth="1"/>
    <col min="12" max="12" width="28.152380952381" style="205" customWidth="1"/>
    <col min="13" max="13" width="30.8571428571429" style="1" customWidth="1"/>
    <col min="14" max="14" width="10.5714285714286" style="1" customWidth="1"/>
    <col min="15" max="16384" width="14.4285714285714" style="1"/>
  </cols>
  <sheetData>
    <row r="1" customHeight="1" spans="1:12">
      <c r="A1" s="206" t="s">
        <v>278</v>
      </c>
      <c r="B1" s="206"/>
      <c r="C1" s="206"/>
      <c r="D1" s="206"/>
      <c r="E1" s="206"/>
      <c r="F1" s="206"/>
      <c r="G1" s="206"/>
      <c r="H1" s="206"/>
      <c r="I1" s="206"/>
      <c r="J1" s="246"/>
      <c r="K1" s="247"/>
      <c r="L1" s="247"/>
    </row>
    <row r="2" customHeight="1" spans="10:12">
      <c r="J2" s="246"/>
      <c r="K2" s="247"/>
      <c r="L2" s="247"/>
    </row>
    <row r="3" ht="15.75" spans="1:12">
      <c r="A3" s="207" t="s">
        <v>295</v>
      </c>
      <c r="B3" s="208"/>
      <c r="C3" s="208"/>
      <c r="D3" s="208"/>
      <c r="E3" s="208"/>
      <c r="F3" s="208"/>
      <c r="G3" s="208"/>
      <c r="H3" s="208"/>
      <c r="I3" s="210"/>
      <c r="J3" s="248" t="s">
        <v>93</v>
      </c>
      <c r="K3" s="247"/>
      <c r="L3" s="247"/>
    </row>
    <row r="4" ht="15.75" spans="1:12">
      <c r="A4" s="207"/>
      <c r="B4" s="209"/>
      <c r="C4" s="209"/>
      <c r="D4" s="209"/>
      <c r="E4" s="209"/>
      <c r="F4" s="209"/>
      <c r="G4" s="209"/>
      <c r="H4" s="209"/>
      <c r="I4" s="249"/>
      <c r="J4" s="248"/>
      <c r="K4" s="247"/>
      <c r="L4" s="247"/>
    </row>
    <row r="5" ht="15.75" spans="1:12">
      <c r="A5" s="207" t="s">
        <v>94</v>
      </c>
      <c r="B5" s="208"/>
      <c r="C5" s="208"/>
      <c r="D5" s="208"/>
      <c r="E5" s="208"/>
      <c r="F5" s="208"/>
      <c r="G5" s="210"/>
      <c r="H5" s="211" t="s">
        <v>95</v>
      </c>
      <c r="I5" s="210"/>
      <c r="J5" s="248"/>
      <c r="K5" s="247"/>
      <c r="L5" s="247"/>
    </row>
    <row r="6" ht="15.75" spans="1:12">
      <c r="A6" s="207"/>
      <c r="B6" s="209"/>
      <c r="C6" s="209"/>
      <c r="D6" s="209"/>
      <c r="E6" s="209"/>
      <c r="F6" s="209"/>
      <c r="G6" s="209"/>
      <c r="H6" s="209"/>
      <c r="I6" s="249"/>
      <c r="J6" s="248"/>
      <c r="K6" s="250"/>
      <c r="L6" s="250"/>
    </row>
    <row r="7" ht="16.5" spans="1:12">
      <c r="A7" s="212" t="s">
        <v>96</v>
      </c>
      <c r="B7" s="208"/>
      <c r="C7" s="208"/>
      <c r="D7" s="208"/>
      <c r="E7" s="208"/>
      <c r="F7" s="208"/>
      <c r="G7" s="208"/>
      <c r="H7" s="208"/>
      <c r="I7" s="210"/>
      <c r="J7" s="248"/>
      <c r="K7" s="247"/>
      <c r="L7" s="247"/>
    </row>
    <row r="8" ht="15.75" spans="1:12">
      <c r="A8" s="213" t="s">
        <v>97</v>
      </c>
      <c r="B8" s="214" t="s">
        <v>98</v>
      </c>
      <c r="C8" s="208"/>
      <c r="D8" s="208"/>
      <c r="E8" s="208"/>
      <c r="F8" s="208"/>
      <c r="G8" s="208"/>
      <c r="H8" s="210"/>
      <c r="I8" s="251"/>
      <c r="J8" s="248"/>
      <c r="K8" s="252" t="s">
        <v>99</v>
      </c>
      <c r="L8" s="253"/>
    </row>
    <row r="9" ht="16.5" spans="1:12">
      <c r="A9" s="213" t="s">
        <v>100</v>
      </c>
      <c r="B9" s="214" t="s">
        <v>101</v>
      </c>
      <c r="C9" s="208"/>
      <c r="D9" s="208"/>
      <c r="E9" s="208"/>
      <c r="F9" s="208"/>
      <c r="G9" s="208"/>
      <c r="H9" s="210"/>
      <c r="I9" s="254" t="s">
        <v>102</v>
      </c>
      <c r="J9" s="248"/>
      <c r="K9" s="255" t="s">
        <v>103</v>
      </c>
      <c r="L9" s="256"/>
    </row>
    <row r="10" ht="16.5" spans="1:12">
      <c r="A10" s="213" t="s">
        <v>104</v>
      </c>
      <c r="B10" s="214" t="s">
        <v>105</v>
      </c>
      <c r="C10" s="208"/>
      <c r="D10" s="208"/>
      <c r="E10" s="208"/>
      <c r="F10" s="208"/>
      <c r="G10" s="208"/>
      <c r="H10" s="210"/>
      <c r="I10" s="257" t="s">
        <v>106</v>
      </c>
      <c r="J10" s="248"/>
      <c r="K10" s="258" t="s">
        <v>107</v>
      </c>
      <c r="L10" s="259">
        <f>J140</f>
        <v>3187.354976</v>
      </c>
    </row>
    <row r="11" ht="16.5" spans="1:12">
      <c r="A11" s="213" t="s">
        <v>108</v>
      </c>
      <c r="B11" s="214" t="s">
        <v>109</v>
      </c>
      <c r="C11" s="208"/>
      <c r="D11" s="208"/>
      <c r="E11" s="208"/>
      <c r="F11" s="208"/>
      <c r="G11" s="208"/>
      <c r="H11" s="210"/>
      <c r="I11" s="213">
        <v>12</v>
      </c>
      <c r="J11" s="248"/>
      <c r="K11" s="260"/>
      <c r="L11" s="260"/>
    </row>
    <row r="12" ht="15.75" spans="1:12">
      <c r="A12" s="215"/>
      <c r="B12" s="215"/>
      <c r="C12" s="215"/>
      <c r="D12" s="215"/>
      <c r="E12" s="215"/>
      <c r="F12" s="215"/>
      <c r="G12" s="215"/>
      <c r="H12" s="215"/>
      <c r="I12" s="261"/>
      <c r="J12" s="248"/>
      <c r="K12" s="252" t="s">
        <v>110</v>
      </c>
      <c r="L12" s="253"/>
    </row>
    <row r="13" ht="16.5" spans="1:12">
      <c r="A13" s="212" t="s">
        <v>111</v>
      </c>
      <c r="B13" s="208"/>
      <c r="C13" s="208"/>
      <c r="D13" s="208"/>
      <c r="E13" s="208"/>
      <c r="F13" s="208"/>
      <c r="G13" s="208"/>
      <c r="H13" s="208"/>
      <c r="I13" s="210"/>
      <c r="J13" s="248"/>
      <c r="K13" s="262" t="s">
        <v>112</v>
      </c>
      <c r="L13" s="263"/>
    </row>
    <row r="14" ht="12.75" customHeight="1" spans="1:12">
      <c r="A14" s="216" t="s">
        <v>113</v>
      </c>
      <c r="B14" s="210"/>
      <c r="C14" s="216" t="s">
        <v>114</v>
      </c>
      <c r="D14" s="210"/>
      <c r="E14" s="216" t="s">
        <v>115</v>
      </c>
      <c r="F14" s="208"/>
      <c r="G14" s="208"/>
      <c r="H14" s="208"/>
      <c r="I14" s="210"/>
      <c r="J14" s="248"/>
      <c r="K14" s="264" t="s">
        <v>116</v>
      </c>
      <c r="L14" s="265">
        <v>0.11</v>
      </c>
    </row>
    <row r="15" ht="15.75" spans="1:12">
      <c r="A15" s="217" t="s">
        <v>51</v>
      </c>
      <c r="B15" s="218"/>
      <c r="C15" s="219" t="s">
        <v>12</v>
      </c>
      <c r="D15" s="220"/>
      <c r="E15" s="221">
        <v>1</v>
      </c>
      <c r="F15" s="222"/>
      <c r="G15" s="222"/>
      <c r="H15" s="222"/>
      <c r="I15" s="266"/>
      <c r="J15" s="248"/>
      <c r="K15" s="267" t="s">
        <v>118</v>
      </c>
      <c r="L15" s="268">
        <f>I54</f>
        <v>473.82</v>
      </c>
    </row>
    <row r="16" ht="15.75" spans="1:12">
      <c r="A16" s="212" t="s">
        <v>119</v>
      </c>
      <c r="B16" s="208"/>
      <c r="C16" s="208"/>
      <c r="D16" s="208"/>
      <c r="E16" s="208"/>
      <c r="F16" s="208"/>
      <c r="G16" s="208"/>
      <c r="H16" s="208"/>
      <c r="I16" s="210"/>
      <c r="J16" s="248"/>
      <c r="K16" s="267" t="s">
        <v>120</v>
      </c>
      <c r="L16" s="268">
        <f>I106</f>
        <v>225.24</v>
      </c>
    </row>
    <row r="17" ht="15.75" spans="1:12">
      <c r="A17" s="213">
        <v>1</v>
      </c>
      <c r="B17" s="214" t="s">
        <v>121</v>
      </c>
      <c r="C17" s="208"/>
      <c r="D17" s="208"/>
      <c r="E17" s="208"/>
      <c r="F17" s="208"/>
      <c r="G17" s="208"/>
      <c r="H17" s="210"/>
      <c r="I17" s="213" t="s">
        <v>51</v>
      </c>
      <c r="J17" s="248"/>
      <c r="K17" s="267" t="s">
        <v>123</v>
      </c>
      <c r="L17" s="268">
        <f>I53</f>
        <v>0</v>
      </c>
    </row>
    <row r="18" ht="15.75" spans="1:12">
      <c r="A18" s="213">
        <v>2</v>
      </c>
      <c r="B18" s="214" t="s">
        <v>124</v>
      </c>
      <c r="C18" s="208"/>
      <c r="D18" s="208"/>
      <c r="E18" s="208"/>
      <c r="F18" s="208"/>
      <c r="G18" s="208"/>
      <c r="H18" s="210"/>
      <c r="I18" s="254" t="s">
        <v>296</v>
      </c>
      <c r="J18" s="248"/>
      <c r="K18" s="269" t="s">
        <v>125</v>
      </c>
      <c r="L18" s="270">
        <f>SUM(L15:L17)</f>
        <v>699.06</v>
      </c>
    </row>
    <row r="19" ht="15.75" spans="1:12">
      <c r="A19" s="213">
        <v>3</v>
      </c>
      <c r="B19" s="214" t="s">
        <v>126</v>
      </c>
      <c r="C19" s="208"/>
      <c r="D19" s="208"/>
      <c r="E19" s="208"/>
      <c r="F19" s="208"/>
      <c r="G19" s="208"/>
      <c r="H19" s="210"/>
      <c r="I19" s="369">
        <v>1775.96</v>
      </c>
      <c r="J19" s="248"/>
      <c r="K19" s="267" t="s">
        <v>127</v>
      </c>
      <c r="L19" s="272">
        <f>I141</f>
        <v>4518.42</v>
      </c>
    </row>
    <row r="20" ht="25.5" spans="1:12">
      <c r="A20" s="223">
        <v>4</v>
      </c>
      <c r="B20" s="224" t="s">
        <v>128</v>
      </c>
      <c r="C20" s="208"/>
      <c r="D20" s="208"/>
      <c r="E20" s="208"/>
      <c r="F20" s="208"/>
      <c r="G20" s="208"/>
      <c r="H20" s="210"/>
      <c r="I20" s="273" t="s">
        <v>129</v>
      </c>
      <c r="J20" s="248"/>
      <c r="K20" s="274" t="s">
        <v>130</v>
      </c>
      <c r="L20" s="275">
        <f>L19-L18</f>
        <v>3819.36</v>
      </c>
    </row>
    <row r="21" ht="16.5" spans="1:12">
      <c r="A21" s="213">
        <v>5</v>
      </c>
      <c r="B21" s="214" t="s">
        <v>131</v>
      </c>
      <c r="C21" s="208"/>
      <c r="D21" s="208"/>
      <c r="E21" s="208"/>
      <c r="F21" s="208"/>
      <c r="G21" s="208"/>
      <c r="H21" s="210"/>
      <c r="I21" s="276" t="s">
        <v>132</v>
      </c>
      <c r="J21" s="248"/>
      <c r="K21" s="277" t="s">
        <v>133</v>
      </c>
      <c r="L21" s="278">
        <f>L20*11%</f>
        <v>420.1296</v>
      </c>
    </row>
    <row r="22" ht="16.5" spans="1:12">
      <c r="A22" s="225"/>
      <c r="B22" s="208"/>
      <c r="C22" s="208"/>
      <c r="D22" s="208"/>
      <c r="E22" s="208"/>
      <c r="F22" s="208"/>
      <c r="G22" s="208"/>
      <c r="H22" s="208"/>
      <c r="I22" s="210"/>
      <c r="J22" s="248"/>
      <c r="K22" s="264" t="s">
        <v>134</v>
      </c>
      <c r="L22" s="279"/>
    </row>
    <row r="23" ht="15.75" customHeight="1" spans="1:12">
      <c r="A23" s="212" t="s">
        <v>135</v>
      </c>
      <c r="B23" s="208"/>
      <c r="C23" s="208"/>
      <c r="D23" s="208"/>
      <c r="E23" s="208"/>
      <c r="F23" s="208"/>
      <c r="G23" s="208"/>
      <c r="H23" s="208"/>
      <c r="I23" s="210"/>
      <c r="J23" s="248"/>
      <c r="K23" s="280" t="s">
        <v>136</v>
      </c>
      <c r="L23" s="281">
        <v>0.012</v>
      </c>
    </row>
    <row r="24" ht="15.75" customHeight="1" spans="1:12">
      <c r="A24" s="226">
        <v>1</v>
      </c>
      <c r="B24" s="212" t="s">
        <v>137</v>
      </c>
      <c r="C24" s="208"/>
      <c r="D24" s="208"/>
      <c r="E24" s="208"/>
      <c r="F24" s="208"/>
      <c r="G24" s="210"/>
      <c r="H24" s="227" t="s">
        <v>138</v>
      </c>
      <c r="I24" s="227" t="s">
        <v>139</v>
      </c>
      <c r="J24" s="248"/>
      <c r="K24" s="282" t="s">
        <v>140</v>
      </c>
      <c r="L24" s="283">
        <v>0.048</v>
      </c>
    </row>
    <row r="25" ht="15.75" customHeight="1" spans="1:12">
      <c r="A25" s="228" t="s">
        <v>97</v>
      </c>
      <c r="B25" s="214" t="s">
        <v>141</v>
      </c>
      <c r="C25" s="208"/>
      <c r="D25" s="208"/>
      <c r="E25" s="208"/>
      <c r="F25" s="208"/>
      <c r="G25" s="210"/>
      <c r="H25" s="229"/>
      <c r="I25" s="284">
        <f>I19</f>
        <v>1775.96</v>
      </c>
      <c r="J25" s="248"/>
      <c r="K25" s="267" t="s">
        <v>142</v>
      </c>
      <c r="L25" s="272">
        <f>L19</f>
        <v>4518.42</v>
      </c>
    </row>
    <row r="26" ht="15.75" customHeight="1" spans="1:12">
      <c r="A26" s="228" t="s">
        <v>100</v>
      </c>
      <c r="B26" s="214" t="s">
        <v>143</v>
      </c>
      <c r="C26" s="208"/>
      <c r="D26" s="208"/>
      <c r="E26" s="208"/>
      <c r="F26" s="208"/>
      <c r="G26" s="210"/>
      <c r="H26" s="230"/>
      <c r="I26" s="285">
        <v>0</v>
      </c>
      <c r="J26" s="248"/>
      <c r="K26" s="277" t="s">
        <v>144</v>
      </c>
      <c r="L26" s="278">
        <f>L25*L23</f>
        <v>54.22104</v>
      </c>
    </row>
    <row r="27" ht="15.75" customHeight="1" spans="1:12">
      <c r="A27" s="228" t="s">
        <v>104</v>
      </c>
      <c r="B27" s="214" t="s">
        <v>145</v>
      </c>
      <c r="C27" s="208"/>
      <c r="D27" s="208"/>
      <c r="E27" s="208"/>
      <c r="F27" s="208"/>
      <c r="G27" s="210"/>
      <c r="H27" s="230"/>
      <c r="I27" s="286">
        <v>0</v>
      </c>
      <c r="J27" s="248"/>
      <c r="K27" s="264" t="s">
        <v>146</v>
      </c>
      <c r="L27" s="265">
        <v>0.01</v>
      </c>
    </row>
    <row r="28" ht="15.75" customHeight="1" spans="1:12">
      <c r="A28" s="228" t="s">
        <v>108</v>
      </c>
      <c r="B28" s="214" t="s">
        <v>147</v>
      </c>
      <c r="C28" s="208"/>
      <c r="D28" s="208"/>
      <c r="E28" s="208"/>
      <c r="F28" s="208"/>
      <c r="G28" s="210"/>
      <c r="H28" s="230"/>
      <c r="I28" s="287">
        <v>0</v>
      </c>
      <c r="J28" s="248"/>
      <c r="K28" s="274" t="s">
        <v>127</v>
      </c>
      <c r="L28" s="275">
        <f>L19</f>
        <v>4518.42</v>
      </c>
    </row>
    <row r="29" ht="15.75" customHeight="1" spans="1:12">
      <c r="A29" s="228" t="s">
        <v>148</v>
      </c>
      <c r="B29" s="214" t="s">
        <v>149</v>
      </c>
      <c r="C29" s="208"/>
      <c r="D29" s="208"/>
      <c r="E29" s="208"/>
      <c r="F29" s="208"/>
      <c r="G29" s="210"/>
      <c r="H29" s="230"/>
      <c r="I29" s="287">
        <v>0</v>
      </c>
      <c r="J29" s="248"/>
      <c r="K29" s="277" t="s">
        <v>133</v>
      </c>
      <c r="L29" s="278">
        <f>L28*L27</f>
        <v>45.1842</v>
      </c>
    </row>
    <row r="30" ht="15.75" customHeight="1" spans="1:12">
      <c r="A30" s="228" t="s">
        <v>150</v>
      </c>
      <c r="B30" s="214" t="s">
        <v>151</v>
      </c>
      <c r="C30" s="208"/>
      <c r="D30" s="208"/>
      <c r="E30" s="208"/>
      <c r="F30" s="208"/>
      <c r="G30" s="210"/>
      <c r="H30" s="230"/>
      <c r="I30" s="287">
        <v>0</v>
      </c>
      <c r="J30" s="248"/>
      <c r="K30" s="264" t="s">
        <v>152</v>
      </c>
      <c r="L30" s="265">
        <f>H119</f>
        <v>0.0349</v>
      </c>
    </row>
    <row r="31" ht="15.75" customHeight="1" spans="1:12">
      <c r="A31" s="212" t="s">
        <v>153</v>
      </c>
      <c r="B31" s="208"/>
      <c r="C31" s="208"/>
      <c r="D31" s="208"/>
      <c r="E31" s="208"/>
      <c r="F31" s="208"/>
      <c r="G31" s="208"/>
      <c r="H31" s="210"/>
      <c r="I31" s="288">
        <f>SUM(I25:I30)</f>
        <v>1775.96</v>
      </c>
      <c r="J31" s="289">
        <f>SUM(I25:I30)</f>
        <v>1775.96</v>
      </c>
      <c r="K31" s="274" t="s">
        <v>127</v>
      </c>
      <c r="L31" s="275">
        <f>L19</f>
        <v>4518.42</v>
      </c>
    </row>
    <row r="32" ht="15.75" customHeight="1" spans="1:12">
      <c r="A32" s="231"/>
      <c r="B32" s="231"/>
      <c r="C32" s="231"/>
      <c r="D32" s="231"/>
      <c r="E32" s="231"/>
      <c r="F32" s="231"/>
      <c r="G32" s="231"/>
      <c r="H32" s="231"/>
      <c r="I32" s="261"/>
      <c r="J32" s="290"/>
      <c r="K32" s="277" t="s">
        <v>133</v>
      </c>
      <c r="L32" s="278">
        <f>L31*L30</f>
        <v>157.692858</v>
      </c>
    </row>
    <row r="33" ht="15.75" customHeight="1" spans="1:12">
      <c r="A33" s="212" t="s">
        <v>154</v>
      </c>
      <c r="B33" s="208"/>
      <c r="C33" s="208"/>
      <c r="D33" s="208"/>
      <c r="E33" s="208"/>
      <c r="F33" s="208"/>
      <c r="G33" s="208"/>
      <c r="H33" s="208"/>
      <c r="I33" s="210"/>
      <c r="J33" s="290"/>
      <c r="K33" s="264" t="s">
        <v>155</v>
      </c>
      <c r="L33" s="265">
        <f>H118</f>
        <v>0.0076</v>
      </c>
    </row>
    <row r="34" ht="15.75" customHeight="1" spans="1:12">
      <c r="A34" s="212" t="s">
        <v>156</v>
      </c>
      <c r="B34" s="208"/>
      <c r="C34" s="208"/>
      <c r="D34" s="208"/>
      <c r="E34" s="208"/>
      <c r="F34" s="208"/>
      <c r="G34" s="210"/>
      <c r="H34" s="227" t="s">
        <v>138</v>
      </c>
      <c r="I34" s="227" t="s">
        <v>139</v>
      </c>
      <c r="J34" s="291"/>
      <c r="K34" s="274" t="s">
        <v>127</v>
      </c>
      <c r="L34" s="275">
        <f>L19</f>
        <v>4518.42</v>
      </c>
    </row>
    <row r="35" ht="15.75" customHeight="1" spans="1:12">
      <c r="A35" s="228" t="s">
        <v>97</v>
      </c>
      <c r="B35" s="214" t="s">
        <v>157</v>
      </c>
      <c r="C35" s="208"/>
      <c r="D35" s="208"/>
      <c r="E35" s="208"/>
      <c r="F35" s="208"/>
      <c r="G35" s="210"/>
      <c r="H35" s="230">
        <f>ROUND(1/12,4)</f>
        <v>0.0833</v>
      </c>
      <c r="I35" s="292">
        <f>ROUND(I31*H35,2)</f>
        <v>147.94</v>
      </c>
      <c r="J35" s="289">
        <f>I35+(I35*$H$50)</f>
        <v>202.855328</v>
      </c>
      <c r="K35" s="277" t="s">
        <v>133</v>
      </c>
      <c r="L35" s="278">
        <f>L34*L33</f>
        <v>34.339992</v>
      </c>
    </row>
    <row r="36" ht="15.75" customHeight="1" spans="1:12">
      <c r="A36" s="228" t="s">
        <v>100</v>
      </c>
      <c r="B36" s="214" t="s">
        <v>158</v>
      </c>
      <c r="C36" s="208"/>
      <c r="D36" s="208"/>
      <c r="E36" s="208"/>
      <c r="F36" s="208"/>
      <c r="G36" s="210"/>
      <c r="H36" s="230">
        <v>0.121</v>
      </c>
      <c r="I36" s="292">
        <f>ROUND(I31*H36,2)</f>
        <v>214.89</v>
      </c>
      <c r="J36" s="289">
        <f>I36+(I36*$H$50)</f>
        <v>294.657168</v>
      </c>
      <c r="K36" s="264" t="s">
        <v>159</v>
      </c>
      <c r="L36" s="265">
        <f>H120</f>
        <v>0.05</v>
      </c>
    </row>
    <row r="37" ht="15.75" customHeight="1" spans="1:12">
      <c r="A37" s="212" t="s">
        <v>160</v>
      </c>
      <c r="B37" s="208"/>
      <c r="C37" s="208"/>
      <c r="D37" s="208"/>
      <c r="E37" s="208"/>
      <c r="F37" s="208"/>
      <c r="G37" s="210"/>
      <c r="H37" s="232">
        <f>SUM(H35:H36)</f>
        <v>0.2043</v>
      </c>
      <c r="I37" s="288">
        <f>SUM(I35:I36)</f>
        <v>362.83</v>
      </c>
      <c r="J37" s="293"/>
      <c r="K37" s="274" t="s">
        <v>127</v>
      </c>
      <c r="L37" s="275">
        <f>L19</f>
        <v>4518.42</v>
      </c>
    </row>
    <row r="38" ht="15.75" customHeight="1" spans="1:12">
      <c r="A38" s="233" t="s">
        <v>161</v>
      </c>
      <c r="B38" s="234"/>
      <c r="C38" s="234"/>
      <c r="D38" s="234"/>
      <c r="E38" s="234"/>
      <c r="F38" s="234"/>
      <c r="G38" s="235" t="s">
        <v>162</v>
      </c>
      <c r="H38" s="208"/>
      <c r="I38" s="294">
        <f>I31</f>
        <v>1775.96</v>
      </c>
      <c r="J38" s="295"/>
      <c r="K38" s="277" t="s">
        <v>133</v>
      </c>
      <c r="L38" s="278">
        <f>L37*L36</f>
        <v>225.921</v>
      </c>
    </row>
    <row r="39" ht="15.75" customHeight="1" spans="1:12">
      <c r="A39" s="236"/>
      <c r="B39" s="233"/>
      <c r="C39" s="233"/>
      <c r="D39" s="233"/>
      <c r="E39" s="233"/>
      <c r="F39" s="237"/>
      <c r="G39" s="235" t="s">
        <v>163</v>
      </c>
      <c r="H39" s="208"/>
      <c r="I39" s="294">
        <f>I37</f>
        <v>362.83</v>
      </c>
      <c r="J39" s="296"/>
      <c r="K39" s="297" t="s">
        <v>164</v>
      </c>
      <c r="L39" s="298">
        <f>L21+L26+L29+L32+L35+L38</f>
        <v>937.48869</v>
      </c>
    </row>
    <row r="40" ht="15.75" customHeight="1" spans="1:12">
      <c r="A40" s="238"/>
      <c r="B40" s="239"/>
      <c r="C40" s="239"/>
      <c r="D40" s="239"/>
      <c r="E40" s="239"/>
      <c r="F40" s="239"/>
      <c r="G40" s="235" t="s">
        <v>75</v>
      </c>
      <c r="H40" s="208"/>
      <c r="I40" s="294">
        <f>SUM(I38:I39)</f>
        <v>2138.79</v>
      </c>
      <c r="J40" s="295"/>
      <c r="K40" s="299"/>
      <c r="L40" s="299"/>
    </row>
    <row r="41" ht="15.75" customHeight="1" spans="1:12">
      <c r="A41" s="212" t="s">
        <v>165</v>
      </c>
      <c r="B41" s="208"/>
      <c r="C41" s="208"/>
      <c r="D41" s="208"/>
      <c r="E41" s="208"/>
      <c r="F41" s="208"/>
      <c r="G41" s="210"/>
      <c r="H41" s="227" t="s">
        <v>138</v>
      </c>
      <c r="I41" s="227" t="s">
        <v>139</v>
      </c>
      <c r="J41" s="295"/>
      <c r="K41" s="300" t="s">
        <v>166</v>
      </c>
      <c r="L41" s="301"/>
    </row>
    <row r="42" ht="15.75" customHeight="1" spans="1:12">
      <c r="A42" s="228" t="s">
        <v>97</v>
      </c>
      <c r="B42" s="214" t="s">
        <v>167</v>
      </c>
      <c r="C42" s="208"/>
      <c r="D42" s="208"/>
      <c r="E42" s="208"/>
      <c r="F42" s="208"/>
      <c r="G42" s="210"/>
      <c r="H42" s="230">
        <v>0.2</v>
      </c>
      <c r="I42" s="292">
        <f t="shared" ref="I42:I49" si="0">ROUND($I$40*H42,2)</f>
        <v>427.76</v>
      </c>
      <c r="J42" s="302" t="s">
        <v>168</v>
      </c>
      <c r="K42" s="303" t="s">
        <v>169</v>
      </c>
      <c r="L42" s="304"/>
    </row>
    <row r="43" ht="15.75" customHeight="1" spans="1:12">
      <c r="A43" s="228" t="s">
        <v>100</v>
      </c>
      <c r="B43" s="214" t="s">
        <v>170</v>
      </c>
      <c r="C43" s="208"/>
      <c r="D43" s="208"/>
      <c r="E43" s="208"/>
      <c r="F43" s="208"/>
      <c r="G43" s="210"/>
      <c r="H43" s="230">
        <v>0.025</v>
      </c>
      <c r="I43" s="292">
        <f t="shared" si="0"/>
        <v>53.47</v>
      </c>
      <c r="J43" s="289">
        <f t="shared" ref="J43:J49" si="1">$I$31*H43</f>
        <v>44.399</v>
      </c>
      <c r="K43" s="305" t="s">
        <v>169</v>
      </c>
      <c r="L43" s="306">
        <f>L10+L39</f>
        <v>4124.843666</v>
      </c>
    </row>
    <row r="44" ht="15.75" customHeight="1" spans="1:12">
      <c r="A44" s="228" t="s">
        <v>104</v>
      </c>
      <c r="B44" s="214" t="s">
        <v>171</v>
      </c>
      <c r="C44" s="208"/>
      <c r="D44" s="208"/>
      <c r="E44" s="208"/>
      <c r="F44" s="208"/>
      <c r="G44" s="210"/>
      <c r="H44" s="240">
        <v>0.0332</v>
      </c>
      <c r="I44" s="292">
        <f t="shared" si="0"/>
        <v>71.01</v>
      </c>
      <c r="J44" s="302" t="s">
        <v>168</v>
      </c>
      <c r="K44" s="260"/>
      <c r="L44" s="307"/>
    </row>
    <row r="45" ht="15.75" customHeight="1" spans="1:12">
      <c r="A45" s="228" t="s">
        <v>108</v>
      </c>
      <c r="B45" s="214" t="s">
        <v>172</v>
      </c>
      <c r="C45" s="208"/>
      <c r="D45" s="208"/>
      <c r="E45" s="208"/>
      <c r="F45" s="208"/>
      <c r="G45" s="210"/>
      <c r="H45" s="230">
        <v>0.015</v>
      </c>
      <c r="I45" s="292">
        <f t="shared" si="0"/>
        <v>32.08</v>
      </c>
      <c r="J45" s="289">
        <f t="shared" si="1"/>
        <v>26.6394</v>
      </c>
      <c r="K45" s="260"/>
      <c r="L45" s="307"/>
    </row>
    <row r="46" ht="15.75" customHeight="1" spans="1:12">
      <c r="A46" s="228" t="s">
        <v>148</v>
      </c>
      <c r="B46" s="214" t="s">
        <v>173</v>
      </c>
      <c r="C46" s="208"/>
      <c r="D46" s="208"/>
      <c r="E46" s="208"/>
      <c r="F46" s="208"/>
      <c r="G46" s="210"/>
      <c r="H46" s="230">
        <v>0.01</v>
      </c>
      <c r="I46" s="292">
        <f t="shared" si="0"/>
        <v>21.39</v>
      </c>
      <c r="J46" s="289">
        <f t="shared" si="1"/>
        <v>17.7596</v>
      </c>
      <c r="K46" s="260"/>
      <c r="L46" s="307"/>
    </row>
    <row r="47" ht="15.75" customHeight="1" spans="1:12">
      <c r="A47" s="228" t="s">
        <v>150</v>
      </c>
      <c r="B47" s="214" t="s">
        <v>174</v>
      </c>
      <c r="C47" s="208"/>
      <c r="D47" s="208"/>
      <c r="E47" s="208"/>
      <c r="F47" s="208"/>
      <c r="G47" s="210"/>
      <c r="H47" s="230">
        <v>0.006</v>
      </c>
      <c r="I47" s="292">
        <f t="shared" si="0"/>
        <v>12.83</v>
      </c>
      <c r="J47" s="289">
        <f t="shared" si="1"/>
        <v>10.65576</v>
      </c>
      <c r="K47" s="260"/>
      <c r="L47" s="307"/>
    </row>
    <row r="48" ht="15.75" customHeight="1" spans="1:12">
      <c r="A48" s="228" t="s">
        <v>175</v>
      </c>
      <c r="B48" s="214" t="s">
        <v>176</v>
      </c>
      <c r="C48" s="208"/>
      <c r="D48" s="208"/>
      <c r="E48" s="208"/>
      <c r="F48" s="208"/>
      <c r="G48" s="210"/>
      <c r="H48" s="230">
        <v>0.002</v>
      </c>
      <c r="I48" s="292">
        <f t="shared" si="0"/>
        <v>4.28</v>
      </c>
      <c r="J48" s="289">
        <f t="shared" si="1"/>
        <v>3.55192</v>
      </c>
      <c r="K48" s="260"/>
      <c r="L48" s="307"/>
    </row>
    <row r="49" ht="15.75" customHeight="1" spans="1:12">
      <c r="A49" s="228" t="s">
        <v>177</v>
      </c>
      <c r="B49" s="214" t="s">
        <v>178</v>
      </c>
      <c r="C49" s="208"/>
      <c r="D49" s="208"/>
      <c r="E49" s="208"/>
      <c r="F49" s="208"/>
      <c r="G49" s="210"/>
      <c r="H49" s="230">
        <v>0.08</v>
      </c>
      <c r="I49" s="292">
        <f t="shared" si="0"/>
        <v>171.1</v>
      </c>
      <c r="J49" s="289">
        <f t="shared" si="1"/>
        <v>142.0768</v>
      </c>
      <c r="K49" s="308" t="s">
        <v>179</v>
      </c>
      <c r="L49" s="308"/>
    </row>
    <row r="50" ht="15.75" customHeight="1" spans="1:12">
      <c r="A50" s="212" t="s">
        <v>180</v>
      </c>
      <c r="B50" s="208"/>
      <c r="C50" s="208"/>
      <c r="D50" s="208"/>
      <c r="E50" s="208"/>
      <c r="F50" s="208"/>
      <c r="G50" s="210"/>
      <c r="H50" s="232">
        <f>SUM(H42:H49)</f>
        <v>0.3712</v>
      </c>
      <c r="I50" s="288">
        <f>SUM(I42:I49)</f>
        <v>793.92</v>
      </c>
      <c r="J50" s="296"/>
      <c r="K50" s="309" t="s">
        <v>181</v>
      </c>
      <c r="L50" s="309"/>
    </row>
    <row r="51" ht="15.75" customHeight="1" spans="1:12">
      <c r="A51" s="241"/>
      <c r="B51" s="208"/>
      <c r="C51" s="208"/>
      <c r="D51" s="208"/>
      <c r="E51" s="208"/>
      <c r="F51" s="208"/>
      <c r="G51" s="208"/>
      <c r="H51" s="208"/>
      <c r="I51" s="210"/>
      <c r="J51" s="296"/>
      <c r="K51" s="310" t="s">
        <v>182</v>
      </c>
      <c r="L51" s="311">
        <v>1</v>
      </c>
    </row>
    <row r="52" ht="15.75" customHeight="1" spans="1:12">
      <c r="A52" s="212" t="s">
        <v>183</v>
      </c>
      <c r="B52" s="208"/>
      <c r="C52" s="208"/>
      <c r="D52" s="208"/>
      <c r="E52" s="208"/>
      <c r="F52" s="208"/>
      <c r="G52" s="210"/>
      <c r="H52" s="232"/>
      <c r="I52" s="227" t="s">
        <v>139</v>
      </c>
      <c r="J52" s="296"/>
      <c r="K52" s="312" t="s">
        <v>184</v>
      </c>
      <c r="L52" s="313">
        <f>L43</f>
        <v>4124.843666</v>
      </c>
    </row>
    <row r="53" ht="15.75" customHeight="1" spans="1:12">
      <c r="A53" s="228" t="s">
        <v>97</v>
      </c>
      <c r="B53" s="225" t="s">
        <v>185</v>
      </c>
      <c r="C53" s="208"/>
      <c r="D53" s="208"/>
      <c r="E53" s="208"/>
      <c r="F53" s="208"/>
      <c r="G53" s="210"/>
      <c r="H53" s="242">
        <v>0</v>
      </c>
      <c r="I53" s="287">
        <v>0</v>
      </c>
      <c r="J53" s="289">
        <f t="shared" ref="J53:J56" si="2">I53</f>
        <v>0</v>
      </c>
      <c r="K53" s="312"/>
      <c r="L53" s="313"/>
    </row>
    <row r="54" ht="15.75" customHeight="1" spans="1:12">
      <c r="A54" s="228" t="s">
        <v>100</v>
      </c>
      <c r="B54" s="225" t="s">
        <v>186</v>
      </c>
      <c r="C54" s="208"/>
      <c r="D54" s="208"/>
      <c r="E54" s="208"/>
      <c r="F54" s="208"/>
      <c r="G54" s="210"/>
      <c r="H54" s="213" t="s">
        <v>187</v>
      </c>
      <c r="I54" s="286">
        <v>473.82</v>
      </c>
      <c r="J54" s="289">
        <f t="shared" si="2"/>
        <v>473.82</v>
      </c>
      <c r="K54" s="312"/>
      <c r="L54" s="313"/>
    </row>
    <row r="55" ht="15.75" customHeight="1" spans="1:12">
      <c r="A55" s="243" t="s">
        <v>104</v>
      </c>
      <c r="B55" s="244" t="s">
        <v>188</v>
      </c>
      <c r="C55" s="208"/>
      <c r="D55" s="208"/>
      <c r="E55" s="208"/>
      <c r="F55" s="208"/>
      <c r="G55" s="210"/>
      <c r="H55" s="245" t="s">
        <v>187</v>
      </c>
      <c r="I55" s="286">
        <v>52.15</v>
      </c>
      <c r="J55" s="289">
        <f t="shared" si="2"/>
        <v>52.15</v>
      </c>
      <c r="K55" s="314" t="s">
        <v>189</v>
      </c>
      <c r="L55" s="313">
        <f>I141</f>
        <v>4518.42</v>
      </c>
    </row>
    <row r="56" ht="15.75" customHeight="1" spans="1:12">
      <c r="A56" s="228" t="s">
        <v>108</v>
      </c>
      <c r="B56" s="225" t="s">
        <v>190</v>
      </c>
      <c r="C56" s="208"/>
      <c r="D56" s="208"/>
      <c r="E56" s="208"/>
      <c r="F56" s="208"/>
      <c r="G56" s="210"/>
      <c r="H56" s="213" t="s">
        <v>187</v>
      </c>
      <c r="I56" s="315">
        <v>4.31</v>
      </c>
      <c r="J56" s="289">
        <f t="shared" si="2"/>
        <v>4.31</v>
      </c>
      <c r="K56" s="316" t="s">
        <v>191</v>
      </c>
      <c r="L56" s="317">
        <f>L43</f>
        <v>4124.843666</v>
      </c>
    </row>
    <row r="57" ht="15.75" customHeight="1" spans="1:12">
      <c r="A57" s="212" t="s">
        <v>192</v>
      </c>
      <c r="B57" s="208"/>
      <c r="C57" s="208"/>
      <c r="D57" s="208"/>
      <c r="E57" s="208"/>
      <c r="F57" s="208"/>
      <c r="G57" s="208"/>
      <c r="H57" s="210"/>
      <c r="I57" s="318">
        <f>SUM(I53:I56)</f>
        <v>530.28</v>
      </c>
      <c r="J57" s="293"/>
      <c r="K57" s="319" t="s">
        <v>193</v>
      </c>
      <c r="L57" s="320">
        <f>L55-L56</f>
        <v>393.576333999999</v>
      </c>
    </row>
    <row r="58" ht="15.75" customHeight="1" spans="1:12">
      <c r="A58" s="241"/>
      <c r="B58" s="208"/>
      <c r="C58" s="208"/>
      <c r="D58" s="208"/>
      <c r="E58" s="208"/>
      <c r="F58" s="208"/>
      <c r="G58" s="208"/>
      <c r="H58" s="208"/>
      <c r="I58" s="210"/>
      <c r="J58" s="293"/>
      <c r="K58" s="321" t="s">
        <v>194</v>
      </c>
      <c r="L58" s="322">
        <f>SUM(I70:I73,I98,I106,I115)</f>
        <v>449.14</v>
      </c>
    </row>
    <row r="59" ht="15.75" customHeight="1" spans="1:13">
      <c r="A59" s="212" t="s">
        <v>195</v>
      </c>
      <c r="B59" s="208"/>
      <c r="C59" s="208"/>
      <c r="D59" s="208"/>
      <c r="E59" s="208"/>
      <c r="F59" s="208"/>
      <c r="G59" s="208"/>
      <c r="H59" s="208"/>
      <c r="I59" s="210"/>
      <c r="J59" s="293"/>
      <c r="K59" s="321" t="s">
        <v>196</v>
      </c>
      <c r="L59" s="323">
        <f>L57-L58</f>
        <v>-55.5636660000006</v>
      </c>
      <c r="M59" s="1" t="s">
        <v>197</v>
      </c>
    </row>
    <row r="60" ht="15.75" customHeight="1" spans="1:13">
      <c r="A60" s="212" t="s">
        <v>198</v>
      </c>
      <c r="B60" s="208"/>
      <c r="C60" s="208"/>
      <c r="D60" s="208"/>
      <c r="E60" s="208"/>
      <c r="F60" s="208"/>
      <c r="G60" s="208"/>
      <c r="H60" s="210"/>
      <c r="I60" s="227" t="s">
        <v>139</v>
      </c>
      <c r="J60" s="293"/>
      <c r="K60" s="324" t="s">
        <v>199</v>
      </c>
      <c r="L60" s="325">
        <f>ROUND(L59*L51,2)</f>
        <v>-55.56</v>
      </c>
      <c r="M60" s="1" t="s">
        <v>200</v>
      </c>
    </row>
    <row r="61" ht="15.75" customHeight="1" spans="1:13">
      <c r="A61" s="228" t="s">
        <v>73</v>
      </c>
      <c r="B61" s="216" t="s">
        <v>201</v>
      </c>
      <c r="C61" s="208"/>
      <c r="D61" s="208"/>
      <c r="E61" s="208"/>
      <c r="F61" s="208"/>
      <c r="G61" s="208"/>
      <c r="H61" s="210"/>
      <c r="I61" s="292">
        <f>I37</f>
        <v>362.83</v>
      </c>
      <c r="J61" s="293"/>
      <c r="K61" s="324" t="s">
        <v>202</v>
      </c>
      <c r="L61" s="325">
        <f>ROUND((L59*12)*L51,2)</f>
        <v>-666.76</v>
      </c>
      <c r="M61" s="1" t="s">
        <v>203</v>
      </c>
    </row>
    <row r="62" ht="15.75" customHeight="1" spans="1:14">
      <c r="A62" s="228" t="s">
        <v>204</v>
      </c>
      <c r="B62" s="216" t="s">
        <v>205</v>
      </c>
      <c r="C62" s="208"/>
      <c r="D62" s="208"/>
      <c r="E62" s="208"/>
      <c r="F62" s="208"/>
      <c r="G62" s="208"/>
      <c r="H62" s="210"/>
      <c r="I62" s="292">
        <f>I50</f>
        <v>793.92</v>
      </c>
      <c r="J62" s="293"/>
      <c r="K62" s="326" t="s">
        <v>206</v>
      </c>
      <c r="L62" s="326"/>
      <c r="N62" s="327"/>
    </row>
    <row r="63" ht="15.75" customHeight="1" spans="1:12">
      <c r="A63" s="228" t="s">
        <v>207</v>
      </c>
      <c r="B63" s="216" t="s">
        <v>208</v>
      </c>
      <c r="C63" s="208"/>
      <c r="D63" s="208"/>
      <c r="E63" s="208"/>
      <c r="F63" s="208"/>
      <c r="G63" s="208"/>
      <c r="H63" s="210"/>
      <c r="I63" s="292">
        <f>I57</f>
        <v>530.28</v>
      </c>
      <c r="J63" s="293"/>
      <c r="K63" s="326"/>
      <c r="L63" s="326"/>
    </row>
    <row r="64" ht="15.75" customHeight="1" spans="1:12">
      <c r="A64" s="212" t="s">
        <v>209</v>
      </c>
      <c r="B64" s="208"/>
      <c r="C64" s="208"/>
      <c r="D64" s="208"/>
      <c r="E64" s="208"/>
      <c r="F64" s="208"/>
      <c r="G64" s="208"/>
      <c r="H64" s="210"/>
      <c r="I64" s="288">
        <f>SUM(I61:I63)</f>
        <v>1687.03</v>
      </c>
      <c r="J64" s="293"/>
      <c r="K64" s="326"/>
      <c r="L64" s="326"/>
    </row>
    <row r="65" ht="15.75" customHeight="1" spans="1:12">
      <c r="A65" s="328" t="s">
        <v>210</v>
      </c>
      <c r="B65" s="234"/>
      <c r="C65" s="234"/>
      <c r="D65" s="234"/>
      <c r="E65" s="234"/>
      <c r="F65" s="234"/>
      <c r="G65" s="235" t="s">
        <v>162</v>
      </c>
      <c r="H65" s="208"/>
      <c r="I65" s="294">
        <f>I31</f>
        <v>1775.96</v>
      </c>
      <c r="J65" s="293"/>
      <c r="K65" s="326"/>
      <c r="L65" s="326"/>
    </row>
    <row r="66" ht="15.75" customHeight="1" spans="1:12">
      <c r="A66" s="236"/>
      <c r="B66" s="328"/>
      <c r="C66" s="328"/>
      <c r="D66" s="328"/>
      <c r="E66" s="328"/>
      <c r="F66" s="237"/>
      <c r="G66" s="235" t="s">
        <v>211</v>
      </c>
      <c r="H66" s="208"/>
      <c r="I66" s="294">
        <f>I64</f>
        <v>1687.03</v>
      </c>
      <c r="J66" s="293"/>
      <c r="K66" s="326"/>
      <c r="L66" s="326"/>
    </row>
    <row r="67" ht="15.75" customHeight="1" spans="1:12">
      <c r="A67" s="238"/>
      <c r="B67" s="239"/>
      <c r="C67" s="239"/>
      <c r="D67" s="239"/>
      <c r="E67" s="239"/>
      <c r="F67" s="239"/>
      <c r="G67" s="235" t="s">
        <v>75</v>
      </c>
      <c r="H67" s="208"/>
      <c r="I67" s="294">
        <f>SUM(I65:I66)</f>
        <v>3462.99</v>
      </c>
      <c r="J67" s="293"/>
      <c r="K67" s="326"/>
      <c r="L67" s="326"/>
    </row>
    <row r="68" ht="15.75" customHeight="1" spans="1:12">
      <c r="A68" s="212" t="s">
        <v>212</v>
      </c>
      <c r="B68" s="208"/>
      <c r="C68" s="208"/>
      <c r="D68" s="208"/>
      <c r="E68" s="208"/>
      <c r="F68" s="208"/>
      <c r="G68" s="208"/>
      <c r="H68" s="208"/>
      <c r="I68" s="210"/>
      <c r="J68" s="293"/>
      <c r="K68" s="326"/>
      <c r="L68" s="326"/>
    </row>
    <row r="69" ht="15.75" customHeight="1" spans="1:12">
      <c r="A69" s="228">
        <v>3</v>
      </c>
      <c r="B69" s="212" t="s">
        <v>213</v>
      </c>
      <c r="C69" s="208"/>
      <c r="D69" s="208"/>
      <c r="E69" s="208"/>
      <c r="F69" s="208"/>
      <c r="G69" s="210"/>
      <c r="H69" s="227" t="s">
        <v>138</v>
      </c>
      <c r="I69" s="227" t="s">
        <v>139</v>
      </c>
      <c r="J69" s="293"/>
      <c r="K69" s="326"/>
      <c r="L69" s="326"/>
    </row>
    <row r="70" ht="15.75" customHeight="1" spans="1:12">
      <c r="A70" s="228" t="s">
        <v>97</v>
      </c>
      <c r="B70" s="214" t="s">
        <v>214</v>
      </c>
      <c r="C70" s="208"/>
      <c r="D70" s="208"/>
      <c r="E70" s="208"/>
      <c r="F70" s="208"/>
      <c r="G70" s="210"/>
      <c r="H70" s="230">
        <f>ROUND(((1/12)*5%),4)</f>
        <v>0.0042</v>
      </c>
      <c r="I70" s="292">
        <f t="shared" ref="I70:I74" si="3">ROUND(H70*$I$67,2)</f>
        <v>14.54</v>
      </c>
      <c r="J70" s="293"/>
      <c r="K70" s="326"/>
      <c r="L70" s="326"/>
    </row>
    <row r="71" ht="15.75" customHeight="1" spans="1:12">
      <c r="A71" s="228" t="s">
        <v>100</v>
      </c>
      <c r="B71" s="214" t="s">
        <v>215</v>
      </c>
      <c r="C71" s="208"/>
      <c r="D71" s="208"/>
      <c r="E71" s="208"/>
      <c r="F71" s="208"/>
      <c r="G71" s="210"/>
      <c r="H71" s="230">
        <f>TRUNC(H70*H49,4)</f>
        <v>0.0003</v>
      </c>
      <c r="I71" s="292">
        <f t="shared" si="3"/>
        <v>1.04</v>
      </c>
      <c r="J71" s="293"/>
      <c r="K71" s="326"/>
      <c r="L71" s="326"/>
    </row>
    <row r="72" ht="15.75" customHeight="1" spans="1:12">
      <c r="A72" s="228" t="s">
        <v>104</v>
      </c>
      <c r="B72" s="214" t="s">
        <v>216</v>
      </c>
      <c r="C72" s="208"/>
      <c r="D72" s="208"/>
      <c r="E72" s="208"/>
      <c r="F72" s="208"/>
      <c r="G72" s="210"/>
      <c r="H72" s="230">
        <f>ROUND(((7/30)/12)*95%,4)</f>
        <v>0.0185</v>
      </c>
      <c r="I72" s="292">
        <f t="shared" si="3"/>
        <v>64.07</v>
      </c>
      <c r="J72" s="293"/>
      <c r="K72" s="260"/>
      <c r="L72" s="260"/>
    </row>
    <row r="73" ht="15.75" customHeight="1" spans="1:12">
      <c r="A73" s="329" t="s">
        <v>108</v>
      </c>
      <c r="B73" s="330" t="s">
        <v>217</v>
      </c>
      <c r="C73" s="208"/>
      <c r="D73" s="208"/>
      <c r="E73" s="208"/>
      <c r="F73" s="208"/>
      <c r="G73" s="210"/>
      <c r="H73" s="230">
        <f>ROUND(H72*H50,4)</f>
        <v>0.0069</v>
      </c>
      <c r="I73" s="292">
        <f t="shared" si="3"/>
        <v>23.89</v>
      </c>
      <c r="J73" s="293"/>
      <c r="K73" s="260"/>
      <c r="L73" s="260"/>
    </row>
    <row r="74" ht="15.75" customHeight="1" spans="1:12">
      <c r="A74" s="228" t="s">
        <v>148</v>
      </c>
      <c r="B74" s="214" t="s">
        <v>218</v>
      </c>
      <c r="C74" s="208"/>
      <c r="D74" s="208"/>
      <c r="E74" s="208"/>
      <c r="F74" s="208"/>
      <c r="G74" s="210"/>
      <c r="H74" s="230">
        <v>0.04</v>
      </c>
      <c r="I74" s="292">
        <f t="shared" si="3"/>
        <v>138.52</v>
      </c>
      <c r="J74" s="289">
        <f>I74</f>
        <v>138.52</v>
      </c>
      <c r="K74" s="260"/>
      <c r="L74" s="260"/>
    </row>
    <row r="75" ht="15.75" customHeight="1" spans="1:12">
      <c r="A75" s="212" t="s">
        <v>219</v>
      </c>
      <c r="B75" s="208"/>
      <c r="C75" s="208"/>
      <c r="D75" s="208"/>
      <c r="E75" s="208"/>
      <c r="F75" s="208"/>
      <c r="G75" s="210"/>
      <c r="H75" s="232">
        <f>SUM(H70:H74)</f>
        <v>0.0699</v>
      </c>
      <c r="I75" s="288">
        <f>SUM(I70:I74)</f>
        <v>242.06</v>
      </c>
      <c r="J75" s="293"/>
      <c r="K75" s="350"/>
      <c r="L75" s="260"/>
    </row>
    <row r="76" ht="15.75" customHeight="1" spans="1:12">
      <c r="A76" s="233" t="s">
        <v>220</v>
      </c>
      <c r="B76" s="234"/>
      <c r="C76" s="234"/>
      <c r="D76" s="234"/>
      <c r="E76" s="234"/>
      <c r="F76" s="234"/>
      <c r="G76" s="235" t="s">
        <v>162</v>
      </c>
      <c r="H76" s="208"/>
      <c r="I76" s="294">
        <f>I31</f>
        <v>1775.96</v>
      </c>
      <c r="J76" s="293"/>
      <c r="K76" s="350"/>
      <c r="L76" s="260"/>
    </row>
    <row r="77" ht="15.75" customHeight="1" spans="1:12">
      <c r="A77" s="236"/>
      <c r="B77" s="233"/>
      <c r="C77" s="233"/>
      <c r="D77" s="233"/>
      <c r="E77" s="233"/>
      <c r="F77" s="237"/>
      <c r="G77" s="235" t="s">
        <v>211</v>
      </c>
      <c r="H77" s="208"/>
      <c r="I77" s="294">
        <f>I64</f>
        <v>1687.03</v>
      </c>
      <c r="J77" s="293"/>
      <c r="K77" s="350"/>
      <c r="L77" s="260"/>
    </row>
    <row r="78" ht="15.75" customHeight="1" spans="1:14">
      <c r="A78" s="236"/>
      <c r="B78" s="233"/>
      <c r="C78" s="233"/>
      <c r="D78" s="233"/>
      <c r="E78" s="233"/>
      <c r="F78" s="237"/>
      <c r="G78" s="235" t="s">
        <v>221</v>
      </c>
      <c r="H78" s="208"/>
      <c r="I78" s="294">
        <f>I75</f>
        <v>242.06</v>
      </c>
      <c r="J78" s="293"/>
      <c r="K78" s="350"/>
      <c r="L78" s="260"/>
      <c r="N78" s="351"/>
    </row>
    <row r="79" ht="15.75" customHeight="1" spans="1:12">
      <c r="A79" s="236"/>
      <c r="B79" s="237"/>
      <c r="C79" s="237"/>
      <c r="D79" s="237"/>
      <c r="E79" s="237"/>
      <c r="F79" s="237"/>
      <c r="G79" s="235" t="s">
        <v>75</v>
      </c>
      <c r="H79" s="208"/>
      <c r="I79" s="294">
        <f>SUM(I76:I78)</f>
        <v>3705.05</v>
      </c>
      <c r="J79" s="293"/>
      <c r="K79" s="350"/>
      <c r="L79" s="260"/>
    </row>
    <row r="80" ht="15.75" customHeight="1" spans="1:12">
      <c r="A80" s="212" t="s">
        <v>222</v>
      </c>
      <c r="B80" s="208"/>
      <c r="C80" s="208"/>
      <c r="D80" s="208"/>
      <c r="E80" s="208"/>
      <c r="F80" s="208"/>
      <c r="G80" s="208"/>
      <c r="H80" s="208"/>
      <c r="I80" s="210"/>
      <c r="J80" s="290"/>
      <c r="K80" s="350"/>
      <c r="L80" s="260"/>
    </row>
    <row r="81" ht="15.75" customHeight="1" spans="1:12">
      <c r="A81" s="212" t="s">
        <v>223</v>
      </c>
      <c r="B81" s="208"/>
      <c r="C81" s="208"/>
      <c r="D81" s="208"/>
      <c r="E81" s="208"/>
      <c r="F81" s="208"/>
      <c r="G81" s="210"/>
      <c r="H81" s="227" t="s">
        <v>138</v>
      </c>
      <c r="I81" s="227" t="s">
        <v>139</v>
      </c>
      <c r="J81" s="293"/>
      <c r="K81" s="350"/>
      <c r="L81" s="352"/>
    </row>
    <row r="82" ht="15.75" customHeight="1" spans="1:12">
      <c r="A82" s="228" t="s">
        <v>97</v>
      </c>
      <c r="B82" s="214" t="s">
        <v>224</v>
      </c>
      <c r="C82" s="208"/>
      <c r="D82" s="208"/>
      <c r="E82" s="208"/>
      <c r="F82" s="208"/>
      <c r="G82" s="210"/>
      <c r="H82" s="230">
        <f>ROUND(((1+1/3)/12)/12,4)</f>
        <v>0.0093</v>
      </c>
      <c r="I82" s="292">
        <f t="shared" ref="I82:I87" si="4">ROUND(H82*$I$79,2)</f>
        <v>34.46</v>
      </c>
      <c r="J82" s="293"/>
      <c r="K82" s="350"/>
      <c r="L82" s="260"/>
    </row>
    <row r="83" ht="15.75" customHeight="1" spans="1:12">
      <c r="A83" s="228" t="s">
        <v>100</v>
      </c>
      <c r="B83" s="214" t="s">
        <v>225</v>
      </c>
      <c r="C83" s="208"/>
      <c r="D83" s="208"/>
      <c r="E83" s="208"/>
      <c r="F83" s="208"/>
      <c r="G83" s="210"/>
      <c r="H83" s="230">
        <f>ROUND((2/30)/12,4)</f>
        <v>0.0056</v>
      </c>
      <c r="I83" s="292">
        <f t="shared" si="4"/>
        <v>20.75</v>
      </c>
      <c r="J83" s="293"/>
      <c r="K83" s="260"/>
      <c r="L83" s="260"/>
    </row>
    <row r="84" ht="15.75" customHeight="1" spans="1:12">
      <c r="A84" s="228" t="s">
        <v>104</v>
      </c>
      <c r="B84" s="214" t="s">
        <v>226</v>
      </c>
      <c r="C84" s="208"/>
      <c r="D84" s="208"/>
      <c r="E84" s="208"/>
      <c r="F84" s="208"/>
      <c r="G84" s="210"/>
      <c r="H84" s="230">
        <f>ROUND(((5/30)/12)*2%,4)</f>
        <v>0.0003</v>
      </c>
      <c r="I84" s="292">
        <f t="shared" si="4"/>
        <v>1.11</v>
      </c>
      <c r="J84" s="293"/>
      <c r="K84" s="260"/>
      <c r="L84" s="260"/>
    </row>
    <row r="85" ht="15.75" customHeight="1" spans="1:12">
      <c r="A85" s="228" t="s">
        <v>108</v>
      </c>
      <c r="B85" s="214" t="s">
        <v>227</v>
      </c>
      <c r="C85" s="208"/>
      <c r="D85" s="208"/>
      <c r="E85" s="208"/>
      <c r="F85" s="208"/>
      <c r="G85" s="210"/>
      <c r="H85" s="230">
        <f>ROUND(((15/30)/12)*8%,4)</f>
        <v>0.0033</v>
      </c>
      <c r="I85" s="292">
        <f t="shared" si="4"/>
        <v>12.23</v>
      </c>
      <c r="J85" s="293"/>
      <c r="K85" s="260"/>
      <c r="L85" s="260"/>
    </row>
    <row r="86" ht="15.75" customHeight="1" spans="1:12">
      <c r="A86" s="228" t="s">
        <v>148</v>
      </c>
      <c r="B86" s="214" t="s">
        <v>228</v>
      </c>
      <c r="C86" s="208"/>
      <c r="D86" s="208"/>
      <c r="E86" s="208"/>
      <c r="F86" s="208"/>
      <c r="G86" s="210"/>
      <c r="H86" s="230">
        <f>ROUND(((1+1/3)/12*4/12)*2%,4)</f>
        <v>0.0007</v>
      </c>
      <c r="I86" s="292">
        <f t="shared" si="4"/>
        <v>2.59</v>
      </c>
      <c r="J86" s="293"/>
      <c r="K86" s="260"/>
      <c r="L86" s="260"/>
    </row>
    <row r="87" ht="15.75" customHeight="1" spans="1:12">
      <c r="A87" s="243" t="s">
        <v>150</v>
      </c>
      <c r="B87" s="331" t="s">
        <v>229</v>
      </c>
      <c r="C87" s="208"/>
      <c r="D87" s="208"/>
      <c r="E87" s="208"/>
      <c r="F87" s="208"/>
      <c r="G87" s="210"/>
      <c r="H87" s="332">
        <v>0</v>
      </c>
      <c r="I87" s="292">
        <f t="shared" si="4"/>
        <v>0</v>
      </c>
      <c r="J87" s="293"/>
      <c r="K87" s="260"/>
      <c r="L87" s="260"/>
    </row>
    <row r="88" ht="15.75" customHeight="1" spans="1:12">
      <c r="A88" s="212" t="s">
        <v>230</v>
      </c>
      <c r="B88" s="208"/>
      <c r="C88" s="208"/>
      <c r="D88" s="208"/>
      <c r="E88" s="208"/>
      <c r="F88" s="208"/>
      <c r="G88" s="210"/>
      <c r="H88" s="232">
        <f>SUM(H82:H87)</f>
        <v>0.0192</v>
      </c>
      <c r="I88" s="288">
        <f>SUM(I82:I87)</f>
        <v>71.14</v>
      </c>
      <c r="J88" s="293"/>
      <c r="K88" s="260"/>
      <c r="L88" s="353"/>
    </row>
    <row r="89" ht="15.75" customHeight="1" spans="1:12">
      <c r="A89" s="241"/>
      <c r="B89" s="208"/>
      <c r="C89" s="208"/>
      <c r="D89" s="208"/>
      <c r="E89" s="208"/>
      <c r="F89" s="208"/>
      <c r="G89" s="208"/>
      <c r="H89" s="208"/>
      <c r="I89" s="210"/>
      <c r="J89" s="293"/>
      <c r="K89" s="354"/>
      <c r="L89" s="260"/>
    </row>
    <row r="90" ht="15.75" customHeight="1" spans="1:12">
      <c r="A90" s="333" t="s">
        <v>231</v>
      </c>
      <c r="B90" s="208"/>
      <c r="C90" s="208"/>
      <c r="D90" s="208"/>
      <c r="E90" s="208"/>
      <c r="F90" s="208"/>
      <c r="G90" s="210"/>
      <c r="H90" s="334" t="s">
        <v>138</v>
      </c>
      <c r="I90" s="334" t="s">
        <v>139</v>
      </c>
      <c r="J90" s="293"/>
      <c r="K90" s="260"/>
      <c r="L90" s="260"/>
    </row>
    <row r="91" ht="15.75" customHeight="1" spans="1:12">
      <c r="A91" s="243" t="s">
        <v>97</v>
      </c>
      <c r="B91" s="331" t="s">
        <v>232</v>
      </c>
      <c r="C91" s="208"/>
      <c r="D91" s="208"/>
      <c r="E91" s="208"/>
      <c r="F91" s="208"/>
      <c r="G91" s="210"/>
      <c r="H91" s="332">
        <v>0</v>
      </c>
      <c r="I91" s="355">
        <f>I31*H91</f>
        <v>0</v>
      </c>
      <c r="J91" s="293"/>
      <c r="K91" s="260"/>
      <c r="L91" s="260"/>
    </row>
    <row r="92" ht="15.75" customHeight="1" spans="1:12">
      <c r="A92" s="333" t="s">
        <v>233</v>
      </c>
      <c r="B92" s="208"/>
      <c r="C92" s="208"/>
      <c r="D92" s="208"/>
      <c r="E92" s="208"/>
      <c r="F92" s="208"/>
      <c r="G92" s="210"/>
      <c r="H92" s="335">
        <f>H91</f>
        <v>0</v>
      </c>
      <c r="I92" s="356">
        <f>I91</f>
        <v>0</v>
      </c>
      <c r="J92" s="293"/>
      <c r="K92" s="357"/>
      <c r="L92" s="260"/>
    </row>
    <row r="93" ht="15.75" customHeight="1" spans="1:12">
      <c r="A93" s="241"/>
      <c r="B93" s="208"/>
      <c r="C93" s="208"/>
      <c r="D93" s="208"/>
      <c r="E93" s="208"/>
      <c r="F93" s="208"/>
      <c r="G93" s="208"/>
      <c r="H93" s="208"/>
      <c r="I93" s="210"/>
      <c r="J93" s="293"/>
      <c r="K93" s="260"/>
      <c r="L93" s="260"/>
    </row>
    <row r="94" ht="15.75" customHeight="1" spans="1:12">
      <c r="A94" s="212" t="s">
        <v>234</v>
      </c>
      <c r="B94" s="208"/>
      <c r="C94" s="208"/>
      <c r="D94" s="208"/>
      <c r="E94" s="208"/>
      <c r="F94" s="208"/>
      <c r="G94" s="208"/>
      <c r="H94" s="208"/>
      <c r="I94" s="210"/>
      <c r="J94" s="293"/>
      <c r="K94" s="260"/>
      <c r="L94" s="260"/>
    </row>
    <row r="95" ht="15.75" customHeight="1" spans="1:12">
      <c r="A95" s="212" t="s">
        <v>235</v>
      </c>
      <c r="B95" s="208"/>
      <c r="C95" s="208"/>
      <c r="D95" s="208"/>
      <c r="E95" s="208"/>
      <c r="F95" s="208"/>
      <c r="G95" s="208"/>
      <c r="H95" s="210"/>
      <c r="I95" s="227" t="s">
        <v>139</v>
      </c>
      <c r="J95" s="293"/>
      <c r="K95" s="260"/>
      <c r="L95" s="260"/>
    </row>
    <row r="96" ht="15.75" customHeight="1" spans="1:12">
      <c r="A96" s="228" t="s">
        <v>236</v>
      </c>
      <c r="B96" s="216" t="s">
        <v>237</v>
      </c>
      <c r="C96" s="208"/>
      <c r="D96" s="208"/>
      <c r="E96" s="208"/>
      <c r="F96" s="208"/>
      <c r="G96" s="208"/>
      <c r="H96" s="210"/>
      <c r="I96" s="292">
        <f>I88</f>
        <v>71.14</v>
      </c>
      <c r="J96" s="293"/>
      <c r="K96" s="260"/>
      <c r="L96" s="260"/>
    </row>
    <row r="97" ht="15.75" customHeight="1" spans="1:12">
      <c r="A97" s="243" t="s">
        <v>238</v>
      </c>
      <c r="B97" s="336" t="s">
        <v>239</v>
      </c>
      <c r="C97" s="208"/>
      <c r="D97" s="208"/>
      <c r="E97" s="208"/>
      <c r="F97" s="208"/>
      <c r="G97" s="208"/>
      <c r="H97" s="210"/>
      <c r="I97" s="355">
        <f>I92</f>
        <v>0</v>
      </c>
      <c r="J97" s="293"/>
      <c r="K97" s="260"/>
      <c r="L97" s="260"/>
    </row>
    <row r="98" ht="15.75" customHeight="1" spans="1:12">
      <c r="A98" s="212" t="s">
        <v>240</v>
      </c>
      <c r="B98" s="208"/>
      <c r="C98" s="208"/>
      <c r="D98" s="208"/>
      <c r="E98" s="208"/>
      <c r="F98" s="208"/>
      <c r="G98" s="208"/>
      <c r="H98" s="210"/>
      <c r="I98" s="288">
        <f>SUM(I96:I97)</f>
        <v>71.14</v>
      </c>
      <c r="J98" s="293"/>
      <c r="K98" s="260"/>
      <c r="L98" s="260"/>
    </row>
    <row r="99" ht="15.75" customHeight="1" spans="1:12">
      <c r="A99" s="241"/>
      <c r="B99" s="208"/>
      <c r="C99" s="208"/>
      <c r="D99" s="208"/>
      <c r="E99" s="208"/>
      <c r="F99" s="208"/>
      <c r="G99" s="208"/>
      <c r="H99" s="208"/>
      <c r="I99" s="210"/>
      <c r="J99" s="293"/>
      <c r="K99" s="260"/>
      <c r="L99" s="260"/>
    </row>
    <row r="100" ht="15.75" customHeight="1" spans="1:12">
      <c r="A100" s="212" t="s">
        <v>241</v>
      </c>
      <c r="B100" s="208"/>
      <c r="C100" s="208"/>
      <c r="D100" s="208"/>
      <c r="E100" s="208"/>
      <c r="F100" s="208"/>
      <c r="G100" s="208"/>
      <c r="H100" s="208"/>
      <c r="I100" s="210"/>
      <c r="J100" s="293"/>
      <c r="K100" s="260"/>
      <c r="L100" s="260"/>
    </row>
    <row r="101" ht="15.75" customHeight="1" spans="1:12">
      <c r="A101" s="227">
        <v>5</v>
      </c>
      <c r="B101" s="212" t="s">
        <v>242</v>
      </c>
      <c r="C101" s="208"/>
      <c r="D101" s="208"/>
      <c r="E101" s="208"/>
      <c r="F101" s="208"/>
      <c r="G101" s="210"/>
      <c r="H101" s="227"/>
      <c r="I101" s="227" t="s">
        <v>139</v>
      </c>
      <c r="J101" s="293"/>
      <c r="K101" s="260"/>
      <c r="L101" s="260"/>
    </row>
    <row r="102" ht="15.75" customHeight="1" spans="1:12">
      <c r="A102" s="337" t="s">
        <v>97</v>
      </c>
      <c r="B102" s="225" t="s">
        <v>243</v>
      </c>
      <c r="C102" s="208"/>
      <c r="D102" s="208"/>
      <c r="E102" s="208"/>
      <c r="F102" s="208"/>
      <c r="G102" s="210"/>
      <c r="H102" s="338" t="s">
        <v>187</v>
      </c>
      <c r="I102" s="292">
        <v>0</v>
      </c>
      <c r="J102" s="293"/>
      <c r="K102" s="260"/>
      <c r="L102" s="260"/>
    </row>
    <row r="103" ht="15.75" customHeight="1" spans="1:12">
      <c r="A103" s="337" t="s">
        <v>100</v>
      </c>
      <c r="B103" s="225" t="s">
        <v>244</v>
      </c>
      <c r="C103" s="208"/>
      <c r="D103" s="208"/>
      <c r="E103" s="208"/>
      <c r="F103" s="208"/>
      <c r="G103" s="210"/>
      <c r="H103" s="338" t="s">
        <v>187</v>
      </c>
      <c r="I103" s="359">
        <v>53.08</v>
      </c>
      <c r="J103" s="293"/>
      <c r="K103" s="260"/>
      <c r="L103" s="260"/>
    </row>
    <row r="104" ht="15.75" customHeight="1" spans="1:12">
      <c r="A104" s="337" t="s">
        <v>104</v>
      </c>
      <c r="B104" s="225" t="s">
        <v>245</v>
      </c>
      <c r="C104" s="208"/>
      <c r="D104" s="208"/>
      <c r="E104" s="208"/>
      <c r="F104" s="208"/>
      <c r="G104" s="210"/>
      <c r="H104" s="338" t="s">
        <v>187</v>
      </c>
      <c r="I104" s="359">
        <v>59.58</v>
      </c>
      <c r="J104" s="293"/>
      <c r="K104" s="260"/>
      <c r="L104" s="260"/>
    </row>
    <row r="105" ht="15.75" customHeight="1" spans="1:12">
      <c r="A105" s="337" t="s">
        <v>108</v>
      </c>
      <c r="B105" s="225" t="s">
        <v>246</v>
      </c>
      <c r="C105" s="208"/>
      <c r="D105" s="208"/>
      <c r="E105" s="208"/>
      <c r="F105" s="208"/>
      <c r="G105" s="210"/>
      <c r="H105" s="339" t="s">
        <v>187</v>
      </c>
      <c r="I105" s="360">
        <v>112.58</v>
      </c>
      <c r="J105" s="293"/>
      <c r="K105" s="260"/>
      <c r="L105" s="260"/>
    </row>
    <row r="106" ht="15.75" customHeight="1" spans="1:12">
      <c r="A106" s="212" t="s">
        <v>247</v>
      </c>
      <c r="B106" s="208"/>
      <c r="C106" s="208"/>
      <c r="D106" s="208"/>
      <c r="E106" s="208"/>
      <c r="F106" s="208"/>
      <c r="G106" s="210"/>
      <c r="H106" s="232" t="s">
        <v>187</v>
      </c>
      <c r="I106" s="288">
        <f>SUM(I102:I105)</f>
        <v>225.24</v>
      </c>
      <c r="J106" s="293"/>
      <c r="K106" s="260"/>
      <c r="L106" s="260"/>
    </row>
    <row r="107" ht="15.75" customHeight="1" spans="1:12">
      <c r="A107" s="233" t="s">
        <v>248</v>
      </c>
      <c r="B107" s="234"/>
      <c r="C107" s="234"/>
      <c r="D107" s="234"/>
      <c r="E107" s="234"/>
      <c r="F107" s="234"/>
      <c r="G107" s="235" t="s">
        <v>162</v>
      </c>
      <c r="H107" s="208"/>
      <c r="I107" s="294">
        <f>I31</f>
        <v>1775.96</v>
      </c>
      <c r="J107" s="293"/>
      <c r="K107" s="260"/>
      <c r="L107" s="260"/>
    </row>
    <row r="108" ht="15.75" customHeight="1" spans="1:12">
      <c r="A108" s="236"/>
      <c r="B108" s="233"/>
      <c r="C108" s="233"/>
      <c r="D108" s="233"/>
      <c r="E108" s="233"/>
      <c r="F108" s="237"/>
      <c r="G108" s="235" t="s">
        <v>211</v>
      </c>
      <c r="H108" s="208"/>
      <c r="I108" s="294">
        <f>I64</f>
        <v>1687.03</v>
      </c>
      <c r="J108" s="293"/>
      <c r="K108" s="260"/>
      <c r="L108" s="260"/>
    </row>
    <row r="109" ht="15.75" customHeight="1" spans="1:12">
      <c r="A109" s="236"/>
      <c r="B109" s="233"/>
      <c r="C109" s="233"/>
      <c r="D109" s="233"/>
      <c r="E109" s="233"/>
      <c r="F109" s="237"/>
      <c r="G109" s="235" t="s">
        <v>221</v>
      </c>
      <c r="H109" s="208"/>
      <c r="I109" s="294">
        <f>I75</f>
        <v>242.06</v>
      </c>
      <c r="J109" s="293"/>
      <c r="K109" s="260"/>
      <c r="L109" s="260"/>
    </row>
    <row r="110" ht="15.75" customHeight="1" spans="1:12">
      <c r="A110" s="236"/>
      <c r="B110" s="233"/>
      <c r="C110" s="233"/>
      <c r="D110" s="233"/>
      <c r="E110" s="233"/>
      <c r="F110" s="237"/>
      <c r="G110" s="235" t="s">
        <v>249</v>
      </c>
      <c r="H110" s="208"/>
      <c r="I110" s="294">
        <f>I98</f>
        <v>71.14</v>
      </c>
      <c r="J110" s="293"/>
      <c r="K110" s="299"/>
      <c r="L110" s="299"/>
    </row>
    <row r="111" ht="15.75" customHeight="1" spans="1:12">
      <c r="A111" s="236"/>
      <c r="B111" s="233"/>
      <c r="C111" s="233"/>
      <c r="D111" s="233"/>
      <c r="E111" s="233"/>
      <c r="F111" s="237"/>
      <c r="G111" s="235" t="s">
        <v>250</v>
      </c>
      <c r="H111" s="208"/>
      <c r="I111" s="294">
        <f>I106</f>
        <v>225.24</v>
      </c>
      <c r="J111" s="293"/>
      <c r="K111" s="299"/>
      <c r="L111" s="299"/>
    </row>
    <row r="112" ht="15.75" customHeight="1" spans="1:12">
      <c r="A112" s="236"/>
      <c r="B112" s="237"/>
      <c r="C112" s="237"/>
      <c r="D112" s="237"/>
      <c r="E112" s="237"/>
      <c r="F112" s="237"/>
      <c r="G112" s="235" t="s">
        <v>75</v>
      </c>
      <c r="H112" s="208"/>
      <c r="I112" s="294">
        <f>SUM(I107:I111)</f>
        <v>4001.43</v>
      </c>
      <c r="J112" s="293"/>
      <c r="K112" s="260"/>
      <c r="L112" s="260"/>
    </row>
    <row r="113" ht="15.75" customHeight="1" spans="1:12">
      <c r="A113" s="212" t="s">
        <v>251</v>
      </c>
      <c r="B113" s="208"/>
      <c r="C113" s="208"/>
      <c r="D113" s="208"/>
      <c r="E113" s="208"/>
      <c r="F113" s="208"/>
      <c r="G113" s="208"/>
      <c r="H113" s="208"/>
      <c r="I113" s="210"/>
      <c r="J113" s="293"/>
      <c r="K113" s="260"/>
      <c r="L113" s="260"/>
    </row>
    <row r="114" ht="15.75" customHeight="1" spans="1:12">
      <c r="A114" s="227">
        <v>6</v>
      </c>
      <c r="B114" s="212" t="s">
        <v>252</v>
      </c>
      <c r="C114" s="208"/>
      <c r="D114" s="208"/>
      <c r="E114" s="208"/>
      <c r="F114" s="208"/>
      <c r="G114" s="210"/>
      <c r="H114" s="227" t="s">
        <v>138</v>
      </c>
      <c r="I114" s="227" t="s">
        <v>139</v>
      </c>
      <c r="J114" s="293"/>
      <c r="K114" s="260"/>
      <c r="L114" s="260"/>
    </row>
    <row r="115" ht="15.75" customHeight="1" spans="1:12">
      <c r="A115" s="228" t="s">
        <v>97</v>
      </c>
      <c r="B115" s="214" t="s">
        <v>253</v>
      </c>
      <c r="C115" s="208"/>
      <c r="D115" s="208"/>
      <c r="E115" s="208"/>
      <c r="F115" s="208"/>
      <c r="G115" s="210"/>
      <c r="H115" s="340">
        <v>0.0123</v>
      </c>
      <c r="I115" s="292">
        <f>ROUND(H115*I112,2)</f>
        <v>49.22</v>
      </c>
      <c r="J115" s="293"/>
      <c r="K115" s="260"/>
      <c r="L115" s="260"/>
    </row>
    <row r="116" ht="15.75" customHeight="1" spans="1:12">
      <c r="A116" s="228" t="s">
        <v>100</v>
      </c>
      <c r="B116" s="214" t="s">
        <v>254</v>
      </c>
      <c r="C116" s="208"/>
      <c r="D116" s="208"/>
      <c r="E116" s="208"/>
      <c r="F116" s="208"/>
      <c r="G116" s="210"/>
      <c r="H116" s="340">
        <v>0.0123</v>
      </c>
      <c r="I116" s="292">
        <f>ROUND(H116*(I112+I115),2)</f>
        <v>49.82</v>
      </c>
      <c r="J116" s="293"/>
      <c r="K116" s="260"/>
      <c r="L116" s="260"/>
    </row>
    <row r="117" ht="15.75" customHeight="1" spans="1:12">
      <c r="A117" s="228" t="s">
        <v>104</v>
      </c>
      <c r="B117" s="341" t="s">
        <v>255</v>
      </c>
      <c r="C117" s="208"/>
      <c r="D117" s="208"/>
      <c r="E117" s="208"/>
      <c r="F117" s="208"/>
      <c r="G117" s="210"/>
      <c r="H117" s="230"/>
      <c r="I117" s="361"/>
      <c r="J117" s="293"/>
      <c r="K117" s="260"/>
      <c r="L117" s="260"/>
    </row>
    <row r="118" ht="15.75" customHeight="1" spans="1:12">
      <c r="A118" s="228" t="s">
        <v>256</v>
      </c>
      <c r="B118" s="214" t="s">
        <v>257</v>
      </c>
      <c r="C118" s="208"/>
      <c r="D118" s="208"/>
      <c r="E118" s="208"/>
      <c r="F118" s="208"/>
      <c r="G118" s="210"/>
      <c r="H118" s="340">
        <v>0.0076</v>
      </c>
      <c r="I118" s="292">
        <f t="shared" ref="I118:I120" si="5">ROUND($I$128*H118,2)</f>
        <v>34.34</v>
      </c>
      <c r="J118" s="293"/>
      <c r="K118" s="260"/>
      <c r="L118" s="260"/>
    </row>
    <row r="119" ht="15.75" customHeight="1" spans="1:12">
      <c r="A119" s="228" t="s">
        <v>258</v>
      </c>
      <c r="B119" s="214" t="s">
        <v>152</v>
      </c>
      <c r="C119" s="208"/>
      <c r="D119" s="208"/>
      <c r="E119" s="208"/>
      <c r="F119" s="208"/>
      <c r="G119" s="210"/>
      <c r="H119" s="342">
        <v>0.0349</v>
      </c>
      <c r="I119" s="292">
        <f t="shared" si="5"/>
        <v>157.69</v>
      </c>
      <c r="J119" s="293"/>
      <c r="K119" s="260"/>
      <c r="L119" s="260"/>
    </row>
    <row r="120" ht="15.75" customHeight="1" spans="1:12">
      <c r="A120" s="228" t="s">
        <v>259</v>
      </c>
      <c r="B120" s="214" t="s">
        <v>260</v>
      </c>
      <c r="C120" s="208"/>
      <c r="D120" s="208"/>
      <c r="E120" s="208"/>
      <c r="F120" s="208"/>
      <c r="G120" s="210"/>
      <c r="H120" s="343">
        <v>0.05</v>
      </c>
      <c r="I120" s="292">
        <f t="shared" si="5"/>
        <v>225.92</v>
      </c>
      <c r="J120" s="293"/>
      <c r="K120" s="260"/>
      <c r="L120" s="260"/>
    </row>
    <row r="121" ht="15.75" customHeight="1" spans="1:12">
      <c r="A121" s="212" t="s">
        <v>261</v>
      </c>
      <c r="B121" s="208"/>
      <c r="C121" s="208"/>
      <c r="D121" s="208"/>
      <c r="E121" s="208"/>
      <c r="F121" s="208"/>
      <c r="G121" s="210"/>
      <c r="H121" s="344">
        <f>SUM(H115:H120)</f>
        <v>0.1171</v>
      </c>
      <c r="I121" s="288">
        <f>SUM(I115:I120)</f>
        <v>516.99</v>
      </c>
      <c r="J121" s="293"/>
      <c r="K121" s="260"/>
      <c r="L121" s="260"/>
    </row>
    <row r="122" ht="15.75" customHeight="1" spans="1:12">
      <c r="A122" s="215"/>
      <c r="B122" s="345"/>
      <c r="C122" s="345"/>
      <c r="D122" s="345"/>
      <c r="E122" s="345"/>
      <c r="F122" s="345"/>
      <c r="G122" s="345"/>
      <c r="H122" s="345"/>
      <c r="I122" s="261"/>
      <c r="J122" s="293"/>
      <c r="K122" s="260"/>
      <c r="L122" s="260"/>
    </row>
    <row r="123" ht="15.75" customHeight="1" spans="1:12">
      <c r="A123" s="346" t="s">
        <v>262</v>
      </c>
      <c r="B123" s="347" t="s">
        <v>263</v>
      </c>
      <c r="C123" s="347"/>
      <c r="D123" s="347"/>
      <c r="E123" s="347"/>
      <c r="F123" s="347"/>
      <c r="G123" s="347"/>
      <c r="H123" s="348">
        <f>SUM(H118+H119+H120)</f>
        <v>0.0925</v>
      </c>
      <c r="I123" s="362"/>
      <c r="J123" s="293"/>
      <c r="K123" s="260"/>
      <c r="L123" s="260"/>
    </row>
    <row r="124" ht="15.75" customHeight="1" spans="1:12">
      <c r="A124" s="346"/>
      <c r="B124" s="347">
        <v>100</v>
      </c>
      <c r="C124" s="347"/>
      <c r="D124" s="347"/>
      <c r="E124" s="347"/>
      <c r="F124" s="347"/>
      <c r="G124" s="347"/>
      <c r="H124" s="348"/>
      <c r="I124" s="362"/>
      <c r="J124" s="293"/>
      <c r="K124" s="260"/>
      <c r="L124" s="260"/>
    </row>
    <row r="125" ht="15.75" customHeight="1" spans="1:12">
      <c r="A125" s="349"/>
      <c r="B125" s="347"/>
      <c r="C125" s="347"/>
      <c r="D125" s="347"/>
      <c r="E125" s="347"/>
      <c r="F125" s="347"/>
      <c r="G125" s="347"/>
      <c r="H125" s="348"/>
      <c r="I125" s="362"/>
      <c r="J125" s="293"/>
      <c r="K125" s="299"/>
      <c r="L125" s="299"/>
    </row>
    <row r="126" ht="15.75" customHeight="1" spans="1:12">
      <c r="A126" s="346" t="s">
        <v>264</v>
      </c>
      <c r="B126" s="347" t="s">
        <v>265</v>
      </c>
      <c r="C126" s="347"/>
      <c r="D126" s="347"/>
      <c r="E126" s="347"/>
      <c r="F126" s="347"/>
      <c r="G126" s="347"/>
      <c r="H126" s="348"/>
      <c r="I126" s="362">
        <f>I112+I115+I116</f>
        <v>4100.47</v>
      </c>
      <c r="J126" s="293"/>
      <c r="K126" s="260"/>
      <c r="L126" s="260"/>
    </row>
    <row r="127" ht="15.75" customHeight="1" spans="1:12">
      <c r="A127" s="346"/>
      <c r="B127" s="347"/>
      <c r="C127" s="347"/>
      <c r="D127" s="347"/>
      <c r="E127" s="347"/>
      <c r="F127" s="347"/>
      <c r="G127" s="347"/>
      <c r="H127" s="348"/>
      <c r="I127" s="362"/>
      <c r="J127" s="293"/>
      <c r="K127" s="260"/>
      <c r="L127" s="260"/>
    </row>
    <row r="128" ht="15.75" customHeight="1" spans="1:12">
      <c r="A128" s="346" t="s">
        <v>266</v>
      </c>
      <c r="B128" s="347" t="s">
        <v>267</v>
      </c>
      <c r="C128" s="347"/>
      <c r="D128" s="347"/>
      <c r="E128" s="347"/>
      <c r="F128" s="347"/>
      <c r="G128" s="347"/>
      <c r="H128" s="348"/>
      <c r="I128" s="362">
        <f>ROUND(I126/(1-H123),2)</f>
        <v>4518.42</v>
      </c>
      <c r="J128" s="293"/>
      <c r="K128" s="260"/>
      <c r="L128" s="260"/>
    </row>
    <row r="129" ht="15.75" customHeight="1" spans="1:12">
      <c r="A129" s="346"/>
      <c r="B129" s="347"/>
      <c r="C129" s="347"/>
      <c r="D129" s="347"/>
      <c r="E129" s="347"/>
      <c r="F129" s="347"/>
      <c r="G129" s="347"/>
      <c r="H129" s="348"/>
      <c r="I129" s="362"/>
      <c r="J129" s="293"/>
      <c r="K129" s="260"/>
      <c r="L129" s="260"/>
    </row>
    <row r="130" ht="15.75" customHeight="1" spans="1:12">
      <c r="A130" s="346"/>
      <c r="B130" s="347" t="s">
        <v>268</v>
      </c>
      <c r="C130" s="347"/>
      <c r="D130" s="347"/>
      <c r="E130" s="347"/>
      <c r="F130" s="347"/>
      <c r="G130" s="347"/>
      <c r="H130" s="348"/>
      <c r="I130" s="362">
        <f>I128-I126</f>
        <v>417.950000000001</v>
      </c>
      <c r="J130" s="293"/>
      <c r="K130" s="260"/>
      <c r="L130" s="260"/>
    </row>
    <row r="131" ht="15.75" customHeight="1" spans="1:12">
      <c r="A131" s="215"/>
      <c r="B131" s="363"/>
      <c r="C131" s="363"/>
      <c r="D131" s="363"/>
      <c r="E131" s="363"/>
      <c r="F131" s="363"/>
      <c r="G131" s="363"/>
      <c r="H131" s="363"/>
      <c r="I131" s="364"/>
      <c r="J131" s="293"/>
      <c r="K131" s="260"/>
      <c r="L131" s="260"/>
    </row>
    <row r="132" ht="15.75" customHeight="1" spans="1:12">
      <c r="A132" s="212" t="s">
        <v>269</v>
      </c>
      <c r="B132" s="208"/>
      <c r="C132" s="208"/>
      <c r="D132" s="208"/>
      <c r="E132" s="208"/>
      <c r="F132" s="208"/>
      <c r="G132" s="208"/>
      <c r="H132" s="208"/>
      <c r="I132" s="210"/>
      <c r="J132" s="293"/>
      <c r="K132" s="260"/>
      <c r="L132" s="260"/>
    </row>
    <row r="133" ht="15.75" customHeight="1" spans="1:12">
      <c r="A133" s="212" t="s">
        <v>270</v>
      </c>
      <c r="B133" s="208"/>
      <c r="C133" s="208"/>
      <c r="D133" s="208"/>
      <c r="E133" s="208"/>
      <c r="F133" s="208"/>
      <c r="G133" s="208"/>
      <c r="H133" s="210"/>
      <c r="I133" s="227" t="s">
        <v>139</v>
      </c>
      <c r="J133" s="293"/>
      <c r="K133" s="299"/>
      <c r="L133" s="299"/>
    </row>
    <row r="134" ht="15.75" customHeight="1" spans="1:12">
      <c r="A134" s="213" t="s">
        <v>97</v>
      </c>
      <c r="B134" s="214" t="str">
        <f>A23</f>
        <v>MÓDULO 1 - COMPOSIÇÃO DA REMUNERAÇÃO</v>
      </c>
      <c r="C134" s="208"/>
      <c r="D134" s="208"/>
      <c r="E134" s="208"/>
      <c r="F134" s="208"/>
      <c r="G134" s="208"/>
      <c r="H134" s="210"/>
      <c r="I134" s="365">
        <f>I31</f>
        <v>1775.96</v>
      </c>
      <c r="J134" s="293"/>
      <c r="K134" s="299"/>
      <c r="L134" s="299"/>
    </row>
    <row r="135" ht="15.75" customHeight="1" spans="1:12">
      <c r="A135" s="213" t="s">
        <v>100</v>
      </c>
      <c r="B135" s="214" t="str">
        <f>A33</f>
        <v>MÓDULO 2 – ENCARGOS E BENEFÍCIOS ANUAIS, MENSAIS E DIÁRIOS</v>
      </c>
      <c r="C135" s="208"/>
      <c r="D135" s="208"/>
      <c r="E135" s="208"/>
      <c r="F135" s="208"/>
      <c r="G135" s="208"/>
      <c r="H135" s="210"/>
      <c r="I135" s="365">
        <f>I64</f>
        <v>1687.03</v>
      </c>
      <c r="J135" s="293"/>
      <c r="K135" s="299"/>
      <c r="L135" s="299"/>
    </row>
    <row r="136" ht="15.75" customHeight="1" spans="1:12">
      <c r="A136" s="213" t="s">
        <v>104</v>
      </c>
      <c r="B136" s="214" t="str">
        <f>A68</f>
        <v>MÓDULO 3 – PROVISÃO PARA RESCISÃO</v>
      </c>
      <c r="C136" s="208"/>
      <c r="D136" s="208"/>
      <c r="E136" s="208"/>
      <c r="F136" s="208"/>
      <c r="G136" s="208"/>
      <c r="H136" s="210"/>
      <c r="I136" s="365">
        <f>I75</f>
        <v>242.06</v>
      </c>
      <c r="J136" s="293"/>
      <c r="K136" s="247"/>
      <c r="L136" s="247"/>
    </row>
    <row r="137" ht="15.75" customHeight="1" spans="1:12">
      <c r="A137" s="213" t="s">
        <v>108</v>
      </c>
      <c r="B137" s="214" t="str">
        <f>A80</f>
        <v>MÓDULO 4 – CUSTO DE REPOSIÇÃO DO PROFISSIONAL AUSENTE</v>
      </c>
      <c r="C137" s="208"/>
      <c r="D137" s="208"/>
      <c r="E137" s="208"/>
      <c r="F137" s="208"/>
      <c r="G137" s="208"/>
      <c r="H137" s="210"/>
      <c r="I137" s="365">
        <f>I98</f>
        <v>71.14</v>
      </c>
      <c r="J137" s="366"/>
      <c r="K137" s="247"/>
      <c r="L137" s="247"/>
    </row>
    <row r="138" ht="15.75" customHeight="1" spans="1:12">
      <c r="A138" s="213" t="s">
        <v>148</v>
      </c>
      <c r="B138" s="214" t="str">
        <f>A100</f>
        <v>MÓDULO 5 – INSUMOS DIVERSOS</v>
      </c>
      <c r="C138" s="208"/>
      <c r="D138" s="208"/>
      <c r="E138" s="208"/>
      <c r="F138" s="208"/>
      <c r="G138" s="208"/>
      <c r="H138" s="210"/>
      <c r="I138" s="365">
        <f>I106</f>
        <v>225.24</v>
      </c>
      <c r="J138" s="293"/>
      <c r="K138" s="247"/>
      <c r="L138" s="247"/>
    </row>
    <row r="139" ht="15.75" customHeight="1" spans="1:12">
      <c r="A139" s="212" t="s">
        <v>271</v>
      </c>
      <c r="B139" s="208"/>
      <c r="C139" s="208"/>
      <c r="D139" s="208"/>
      <c r="E139" s="208"/>
      <c r="F139" s="208"/>
      <c r="G139" s="208"/>
      <c r="H139" s="210"/>
      <c r="I139" s="288">
        <f>SUM(I134:I138)</f>
        <v>4001.43</v>
      </c>
      <c r="J139" s="293"/>
      <c r="K139" s="246"/>
      <c r="L139" s="246"/>
    </row>
    <row r="140" ht="15.75" customHeight="1" spans="1:12">
      <c r="A140" s="213" t="s">
        <v>150</v>
      </c>
      <c r="B140" s="214" t="str">
        <f>A113</f>
        <v>MÓDULO 6 – CUSTOS INDIRETOS, TRIBUTOS E LUCRO</v>
      </c>
      <c r="C140" s="208"/>
      <c r="D140" s="208"/>
      <c r="E140" s="208"/>
      <c r="F140" s="208"/>
      <c r="G140" s="208"/>
      <c r="H140" s="210"/>
      <c r="I140" s="365">
        <f>I121</f>
        <v>516.99</v>
      </c>
      <c r="J140" s="367">
        <f>SUM(J30:J139)</f>
        <v>3187.354976</v>
      </c>
      <c r="K140" s="246"/>
      <c r="L140" s="246"/>
    </row>
    <row r="141" ht="15.75" customHeight="1" spans="1:12">
      <c r="A141" s="212" t="s">
        <v>272</v>
      </c>
      <c r="B141" s="208"/>
      <c r="C141" s="208"/>
      <c r="D141" s="208"/>
      <c r="E141" s="208"/>
      <c r="F141" s="208"/>
      <c r="G141" s="208"/>
      <c r="H141" s="210"/>
      <c r="I141" s="288">
        <f>SUM(I139:I140)</f>
        <v>4518.42</v>
      </c>
      <c r="J141" s="246"/>
      <c r="K141" s="246"/>
      <c r="L141" s="246"/>
    </row>
    <row r="142" ht="15.75" customHeight="1" spans="9:9">
      <c r="I142" s="368"/>
    </row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51">
    <mergeCell ref="A1:I1"/>
    <mergeCell ref="A3:I3"/>
    <mergeCell ref="A4:I4"/>
    <mergeCell ref="A5:G5"/>
    <mergeCell ref="H5:I5"/>
    <mergeCell ref="A6:I6"/>
    <mergeCell ref="A7:I7"/>
    <mergeCell ref="B8:H8"/>
    <mergeCell ref="B9:H9"/>
    <mergeCell ref="B10:H10"/>
    <mergeCell ref="B11:H11"/>
    <mergeCell ref="A12:I12"/>
    <mergeCell ref="A13:I13"/>
    <mergeCell ref="A14:B14"/>
    <mergeCell ref="C14:D14"/>
    <mergeCell ref="E14:I14"/>
    <mergeCell ref="A15:B15"/>
    <mergeCell ref="C15:D15"/>
    <mergeCell ref="E15:I15"/>
    <mergeCell ref="A16:I16"/>
    <mergeCell ref="B17:H17"/>
    <mergeCell ref="B18:H18"/>
    <mergeCell ref="B19:H19"/>
    <mergeCell ref="B20:H20"/>
    <mergeCell ref="B21:H21"/>
    <mergeCell ref="A22:I22"/>
    <mergeCell ref="A23:I23"/>
    <mergeCell ref="B24:G24"/>
    <mergeCell ref="B25:G25"/>
    <mergeCell ref="B26:G26"/>
    <mergeCell ref="B27:G27"/>
    <mergeCell ref="B28:G28"/>
    <mergeCell ref="B29:G29"/>
    <mergeCell ref="B30:G30"/>
    <mergeCell ref="A31:H31"/>
    <mergeCell ref="A32:I32"/>
    <mergeCell ref="A33:I33"/>
    <mergeCell ref="A34:G34"/>
    <mergeCell ref="B35:G35"/>
    <mergeCell ref="B36:G36"/>
    <mergeCell ref="A37:G37"/>
    <mergeCell ref="G38:H38"/>
    <mergeCell ref="G39:H39"/>
    <mergeCell ref="G40:H40"/>
    <mergeCell ref="A41:G41"/>
    <mergeCell ref="B42:G42"/>
    <mergeCell ref="B43:G43"/>
    <mergeCell ref="B44:G44"/>
    <mergeCell ref="B45:G45"/>
    <mergeCell ref="B46:G46"/>
    <mergeCell ref="B47:G47"/>
    <mergeCell ref="B48:G48"/>
    <mergeCell ref="B49:G49"/>
    <mergeCell ref="K49:L49"/>
    <mergeCell ref="A50:G50"/>
    <mergeCell ref="K50:L50"/>
    <mergeCell ref="A51:I51"/>
    <mergeCell ref="A52:G52"/>
    <mergeCell ref="B53:G53"/>
    <mergeCell ref="B54:G54"/>
    <mergeCell ref="B55:G55"/>
    <mergeCell ref="B56:G56"/>
    <mergeCell ref="A57:H57"/>
    <mergeCell ref="A58:I58"/>
    <mergeCell ref="A59:I59"/>
    <mergeCell ref="A60:H60"/>
    <mergeCell ref="B61:H61"/>
    <mergeCell ref="B62:H62"/>
    <mergeCell ref="B63:H63"/>
    <mergeCell ref="A64:H64"/>
    <mergeCell ref="G65:H65"/>
    <mergeCell ref="G66:H66"/>
    <mergeCell ref="G67:H67"/>
    <mergeCell ref="A68:I68"/>
    <mergeCell ref="B69:G69"/>
    <mergeCell ref="B70:G70"/>
    <mergeCell ref="B71:G71"/>
    <mergeCell ref="B72:G72"/>
    <mergeCell ref="B73:G73"/>
    <mergeCell ref="B74:G74"/>
    <mergeCell ref="A75:G75"/>
    <mergeCell ref="G76:H76"/>
    <mergeCell ref="G77:H77"/>
    <mergeCell ref="G78:H78"/>
    <mergeCell ref="G79:H79"/>
    <mergeCell ref="A80:I80"/>
    <mergeCell ref="A81:G81"/>
    <mergeCell ref="B82:G82"/>
    <mergeCell ref="B83:G83"/>
    <mergeCell ref="B84:G84"/>
    <mergeCell ref="B85:G85"/>
    <mergeCell ref="B86:G86"/>
    <mergeCell ref="B87:G87"/>
    <mergeCell ref="A88:G88"/>
    <mergeCell ref="A89:I89"/>
    <mergeCell ref="A90:G90"/>
    <mergeCell ref="B91:G91"/>
    <mergeCell ref="A92:G92"/>
    <mergeCell ref="A93:I93"/>
    <mergeCell ref="A94:I94"/>
    <mergeCell ref="A95:H95"/>
    <mergeCell ref="B96:H96"/>
    <mergeCell ref="B97:H97"/>
    <mergeCell ref="A98:H98"/>
    <mergeCell ref="A99:I99"/>
    <mergeCell ref="A100:I100"/>
    <mergeCell ref="B101:G101"/>
    <mergeCell ref="B102:G102"/>
    <mergeCell ref="B103:G103"/>
    <mergeCell ref="B104:G104"/>
    <mergeCell ref="B105:G105"/>
    <mergeCell ref="A106:G106"/>
    <mergeCell ref="G107:H107"/>
    <mergeCell ref="G108:H108"/>
    <mergeCell ref="G109:H109"/>
    <mergeCell ref="G110:H110"/>
    <mergeCell ref="G111:H111"/>
    <mergeCell ref="G112:H112"/>
    <mergeCell ref="A113:I113"/>
    <mergeCell ref="B114:G114"/>
    <mergeCell ref="B115:G115"/>
    <mergeCell ref="B116:G116"/>
    <mergeCell ref="B117:G117"/>
    <mergeCell ref="B118:G118"/>
    <mergeCell ref="B119:G119"/>
    <mergeCell ref="B120:G120"/>
    <mergeCell ref="A121:G121"/>
    <mergeCell ref="B122:I122"/>
    <mergeCell ref="B123:G123"/>
    <mergeCell ref="B124:G124"/>
    <mergeCell ref="B126:G126"/>
    <mergeCell ref="B128:G128"/>
    <mergeCell ref="B130:G130"/>
    <mergeCell ref="A132:I132"/>
    <mergeCell ref="A133:H133"/>
    <mergeCell ref="B134:H134"/>
    <mergeCell ref="B135:H135"/>
    <mergeCell ref="B136:H136"/>
    <mergeCell ref="B137:H137"/>
    <mergeCell ref="B138:H138"/>
    <mergeCell ref="A139:H139"/>
    <mergeCell ref="B140:H140"/>
    <mergeCell ref="A141:H141"/>
    <mergeCell ref="J3:J30"/>
    <mergeCell ref="K52:K54"/>
    <mergeCell ref="L52:L54"/>
    <mergeCell ref="A107:F112"/>
    <mergeCell ref="A76:F79"/>
    <mergeCell ref="A65:F67"/>
    <mergeCell ref="A38:F40"/>
    <mergeCell ref="K62:L71"/>
  </mergeCells>
  <pageMargins left="0.31496062992126" right="0.31496062992126" top="0.31496062992126" bottom="0.31496062992126" header="0" footer="0"/>
  <pageSetup paperSize="9" scale="61" fitToHeight="0" orientation="portrait"/>
  <headerFooter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99"/>
  <sheetViews>
    <sheetView zoomScale="70" zoomScaleNormal="70" zoomScaleSheetLayoutView="85" topLeftCell="B96" workbookViewId="0">
      <selection activeCell="H117" sqref="H117"/>
    </sheetView>
  </sheetViews>
  <sheetFormatPr defaultColWidth="14.4285714285714" defaultRowHeight="15" customHeight="1"/>
  <cols>
    <col min="1" max="1" width="7.42857142857143" style="1" customWidth="1"/>
    <col min="2" max="2" width="39.1428571428571" style="1" customWidth="1"/>
    <col min="3" max="3" width="15" style="1" customWidth="1"/>
    <col min="4" max="4" width="10.4285714285714" style="1" customWidth="1"/>
    <col min="5" max="5" width="13.4285714285714" style="1" customWidth="1"/>
    <col min="6" max="6" width="11.4285714285714" style="1" customWidth="1"/>
    <col min="7" max="7" width="12.4285714285714" style="1" customWidth="1"/>
    <col min="8" max="8" width="11.8571428571429" style="1" customWidth="1"/>
    <col min="9" max="9" width="38.1428571428571" style="1" customWidth="1"/>
    <col min="10" max="10" width="28.152380952381" style="205" customWidth="1"/>
    <col min="11" max="11" width="48.5714285714286" style="205" customWidth="1"/>
    <col min="12" max="12" width="28.152380952381" style="205" customWidth="1"/>
    <col min="13" max="13" width="30.8571428571429" style="1" customWidth="1"/>
    <col min="14" max="14" width="10.5714285714286" style="1" customWidth="1"/>
    <col min="15" max="16384" width="14.4285714285714" style="1"/>
  </cols>
  <sheetData>
    <row r="1" customHeight="1" spans="1:12">
      <c r="A1" s="206" t="s">
        <v>278</v>
      </c>
      <c r="B1" s="206"/>
      <c r="C1" s="206"/>
      <c r="D1" s="206"/>
      <c r="E1" s="206"/>
      <c r="F1" s="206"/>
      <c r="G1" s="206"/>
      <c r="H1" s="206"/>
      <c r="I1" s="206"/>
      <c r="J1" s="246"/>
      <c r="K1" s="247"/>
      <c r="L1" s="247"/>
    </row>
    <row r="2" customHeight="1" spans="10:12">
      <c r="J2" s="246"/>
      <c r="K2" s="247"/>
      <c r="L2" s="247"/>
    </row>
    <row r="3" ht="15.75" spans="1:12">
      <c r="A3" s="207" t="s">
        <v>297</v>
      </c>
      <c r="B3" s="208"/>
      <c r="C3" s="208"/>
      <c r="D3" s="208"/>
      <c r="E3" s="208"/>
      <c r="F3" s="208"/>
      <c r="G3" s="208"/>
      <c r="H3" s="208"/>
      <c r="I3" s="210"/>
      <c r="J3" s="248" t="s">
        <v>93</v>
      </c>
      <c r="K3" s="247"/>
      <c r="L3" s="247"/>
    </row>
    <row r="4" ht="15.75" spans="1:12">
      <c r="A4" s="207"/>
      <c r="B4" s="209"/>
      <c r="C4" s="209"/>
      <c r="D4" s="209"/>
      <c r="E4" s="209"/>
      <c r="F4" s="209"/>
      <c r="G4" s="209"/>
      <c r="H4" s="209"/>
      <c r="I4" s="249"/>
      <c r="J4" s="248"/>
      <c r="K4" s="247"/>
      <c r="L4" s="247"/>
    </row>
    <row r="5" ht="15.75" spans="1:12">
      <c r="A5" s="207" t="s">
        <v>94</v>
      </c>
      <c r="B5" s="208"/>
      <c r="C5" s="208"/>
      <c r="D5" s="208"/>
      <c r="E5" s="208"/>
      <c r="F5" s="208"/>
      <c r="G5" s="210"/>
      <c r="H5" s="211" t="s">
        <v>95</v>
      </c>
      <c r="I5" s="210"/>
      <c r="J5" s="248"/>
      <c r="K5" s="247"/>
      <c r="L5" s="247"/>
    </row>
    <row r="6" ht="15.75" spans="1:12">
      <c r="A6" s="207"/>
      <c r="B6" s="209"/>
      <c r="C6" s="209"/>
      <c r="D6" s="209"/>
      <c r="E6" s="209"/>
      <c r="F6" s="209"/>
      <c r="G6" s="209"/>
      <c r="H6" s="209"/>
      <c r="I6" s="249"/>
      <c r="J6" s="248"/>
      <c r="K6" s="250"/>
      <c r="L6" s="250"/>
    </row>
    <row r="7" ht="16.5" spans="1:12">
      <c r="A7" s="212" t="s">
        <v>96</v>
      </c>
      <c r="B7" s="208"/>
      <c r="C7" s="208"/>
      <c r="D7" s="208"/>
      <c r="E7" s="208"/>
      <c r="F7" s="208"/>
      <c r="G7" s="208"/>
      <c r="H7" s="208"/>
      <c r="I7" s="210"/>
      <c r="J7" s="248"/>
      <c r="K7" s="247"/>
      <c r="L7" s="247"/>
    </row>
    <row r="8" ht="15.75" spans="1:12">
      <c r="A8" s="213" t="s">
        <v>97</v>
      </c>
      <c r="B8" s="214" t="s">
        <v>98</v>
      </c>
      <c r="C8" s="208"/>
      <c r="D8" s="208"/>
      <c r="E8" s="208"/>
      <c r="F8" s="208"/>
      <c r="G8" s="208"/>
      <c r="H8" s="210"/>
      <c r="I8" s="251"/>
      <c r="J8" s="248"/>
      <c r="K8" s="252" t="s">
        <v>99</v>
      </c>
      <c r="L8" s="253"/>
    </row>
    <row r="9" ht="16.5" spans="1:12">
      <c r="A9" s="213" t="s">
        <v>100</v>
      </c>
      <c r="B9" s="214" t="s">
        <v>101</v>
      </c>
      <c r="C9" s="208"/>
      <c r="D9" s="208"/>
      <c r="E9" s="208"/>
      <c r="F9" s="208"/>
      <c r="G9" s="208"/>
      <c r="H9" s="210"/>
      <c r="I9" s="254" t="s">
        <v>102</v>
      </c>
      <c r="J9" s="248"/>
      <c r="K9" s="255" t="s">
        <v>103</v>
      </c>
      <c r="L9" s="256"/>
    </row>
    <row r="10" ht="16.5" spans="1:12">
      <c r="A10" s="213" t="s">
        <v>104</v>
      </c>
      <c r="B10" s="214" t="s">
        <v>105</v>
      </c>
      <c r="C10" s="208"/>
      <c r="D10" s="208"/>
      <c r="E10" s="208"/>
      <c r="F10" s="208"/>
      <c r="G10" s="208"/>
      <c r="H10" s="210"/>
      <c r="I10" s="372" t="s">
        <v>106</v>
      </c>
      <c r="J10" s="248"/>
      <c r="K10" s="258" t="s">
        <v>107</v>
      </c>
      <c r="L10" s="259">
        <f>J140</f>
        <v>3609.250772</v>
      </c>
    </row>
    <row r="11" ht="16.5" spans="1:12">
      <c r="A11" s="213" t="s">
        <v>108</v>
      </c>
      <c r="B11" s="214" t="s">
        <v>109</v>
      </c>
      <c r="C11" s="208"/>
      <c r="D11" s="208"/>
      <c r="E11" s="208"/>
      <c r="F11" s="208"/>
      <c r="G11" s="208"/>
      <c r="H11" s="210"/>
      <c r="I11" s="213">
        <v>12</v>
      </c>
      <c r="J11" s="248"/>
      <c r="K11" s="260"/>
      <c r="L11" s="260"/>
    </row>
    <row r="12" ht="15.75" spans="1:12">
      <c r="A12" s="215"/>
      <c r="B12" s="215"/>
      <c r="C12" s="215"/>
      <c r="D12" s="215"/>
      <c r="E12" s="215"/>
      <c r="F12" s="215"/>
      <c r="G12" s="215"/>
      <c r="H12" s="215"/>
      <c r="I12" s="261"/>
      <c r="J12" s="248"/>
      <c r="K12" s="252" t="s">
        <v>110</v>
      </c>
      <c r="L12" s="253"/>
    </row>
    <row r="13" ht="16.5" spans="1:12">
      <c r="A13" s="212" t="s">
        <v>111</v>
      </c>
      <c r="B13" s="208"/>
      <c r="C13" s="208"/>
      <c r="D13" s="208"/>
      <c r="E13" s="208"/>
      <c r="F13" s="208"/>
      <c r="G13" s="208"/>
      <c r="H13" s="208"/>
      <c r="I13" s="210"/>
      <c r="J13" s="248"/>
      <c r="K13" s="262" t="s">
        <v>112</v>
      </c>
      <c r="L13" s="263"/>
    </row>
    <row r="14" ht="12.75" customHeight="1" spans="1:12">
      <c r="A14" s="216" t="s">
        <v>113</v>
      </c>
      <c r="B14" s="210"/>
      <c r="C14" s="216" t="s">
        <v>114</v>
      </c>
      <c r="D14" s="210"/>
      <c r="E14" s="216" t="s">
        <v>115</v>
      </c>
      <c r="F14" s="208"/>
      <c r="G14" s="208"/>
      <c r="H14" s="208"/>
      <c r="I14" s="210"/>
      <c r="J14" s="248"/>
      <c r="K14" s="264" t="s">
        <v>116</v>
      </c>
      <c r="L14" s="265">
        <v>0.11</v>
      </c>
    </row>
    <row r="15" ht="15.75" spans="1:12">
      <c r="A15" s="217" t="s">
        <v>298</v>
      </c>
      <c r="B15" s="218"/>
      <c r="C15" s="219" t="s">
        <v>12</v>
      </c>
      <c r="D15" s="220"/>
      <c r="E15" s="211">
        <v>1</v>
      </c>
      <c r="F15" s="208"/>
      <c r="G15" s="208"/>
      <c r="H15" s="208"/>
      <c r="I15" s="210"/>
      <c r="J15" s="248"/>
      <c r="K15" s="267" t="s">
        <v>118</v>
      </c>
      <c r="L15" s="268">
        <f>I54</f>
        <v>473.82</v>
      </c>
    </row>
    <row r="16" ht="15.75" spans="1:12">
      <c r="A16" s="212" t="s">
        <v>119</v>
      </c>
      <c r="B16" s="208"/>
      <c r="C16" s="208"/>
      <c r="D16" s="208"/>
      <c r="E16" s="208"/>
      <c r="F16" s="208"/>
      <c r="G16" s="208"/>
      <c r="H16" s="208"/>
      <c r="I16" s="210"/>
      <c r="J16" s="248"/>
      <c r="K16" s="267" t="s">
        <v>120</v>
      </c>
      <c r="L16" s="268">
        <f>I106</f>
        <v>588.97</v>
      </c>
    </row>
    <row r="17" ht="15.75" spans="1:12">
      <c r="A17" s="213">
        <v>1</v>
      </c>
      <c r="B17" s="214" t="s">
        <v>121</v>
      </c>
      <c r="C17" s="208"/>
      <c r="D17" s="208"/>
      <c r="E17" s="208"/>
      <c r="F17" s="208"/>
      <c r="G17" s="208"/>
      <c r="H17" s="210"/>
      <c r="I17" s="213" t="s">
        <v>298</v>
      </c>
      <c r="J17" s="248"/>
      <c r="K17" s="267" t="s">
        <v>123</v>
      </c>
      <c r="L17" s="268">
        <f>I53</f>
        <v>0</v>
      </c>
    </row>
    <row r="18" ht="15.75" spans="1:12">
      <c r="A18" s="213">
        <v>2</v>
      </c>
      <c r="B18" s="214" t="s">
        <v>124</v>
      </c>
      <c r="C18" s="208"/>
      <c r="D18" s="208"/>
      <c r="E18" s="208"/>
      <c r="F18" s="208"/>
      <c r="G18" s="208"/>
      <c r="H18" s="210"/>
      <c r="I18" s="254" t="s">
        <v>23</v>
      </c>
      <c r="J18" s="248"/>
      <c r="K18" s="269" t="s">
        <v>125</v>
      </c>
      <c r="L18" s="270">
        <f>SUM(L15:L17)</f>
        <v>1062.79</v>
      </c>
    </row>
    <row r="19" ht="15.75" spans="1:12">
      <c r="A19" s="213">
        <v>3</v>
      </c>
      <c r="B19" s="214" t="s">
        <v>126</v>
      </c>
      <c r="C19" s="208"/>
      <c r="D19" s="208"/>
      <c r="E19" s="208"/>
      <c r="F19" s="208"/>
      <c r="G19" s="208"/>
      <c r="H19" s="210"/>
      <c r="I19" s="369">
        <v>1584.78</v>
      </c>
      <c r="J19" s="248"/>
      <c r="K19" s="267" t="s">
        <v>127</v>
      </c>
      <c r="L19" s="272">
        <f>I141</f>
        <v>5507.15</v>
      </c>
    </row>
    <row r="20" ht="25.5" spans="1:12">
      <c r="A20" s="223">
        <v>4</v>
      </c>
      <c r="B20" s="224" t="s">
        <v>128</v>
      </c>
      <c r="C20" s="208"/>
      <c r="D20" s="208"/>
      <c r="E20" s="208"/>
      <c r="F20" s="208"/>
      <c r="G20" s="208"/>
      <c r="H20" s="210"/>
      <c r="I20" s="273" t="s">
        <v>129</v>
      </c>
      <c r="J20" s="248"/>
      <c r="K20" s="274" t="s">
        <v>130</v>
      </c>
      <c r="L20" s="275">
        <f>L19-L18</f>
        <v>4444.36</v>
      </c>
    </row>
    <row r="21" ht="16.5" spans="1:12">
      <c r="A21" s="213">
        <v>5</v>
      </c>
      <c r="B21" s="214" t="s">
        <v>131</v>
      </c>
      <c r="C21" s="208"/>
      <c r="D21" s="208"/>
      <c r="E21" s="208"/>
      <c r="F21" s="208"/>
      <c r="G21" s="208"/>
      <c r="H21" s="210"/>
      <c r="I21" s="276" t="s">
        <v>132</v>
      </c>
      <c r="J21" s="248"/>
      <c r="K21" s="277" t="s">
        <v>133</v>
      </c>
      <c r="L21" s="278">
        <f>L20*11%</f>
        <v>488.8796</v>
      </c>
    </row>
    <row r="22" ht="16.5" spans="1:12">
      <c r="A22" s="225"/>
      <c r="B22" s="208"/>
      <c r="C22" s="208"/>
      <c r="D22" s="208"/>
      <c r="E22" s="208"/>
      <c r="F22" s="208"/>
      <c r="G22" s="208"/>
      <c r="H22" s="208"/>
      <c r="I22" s="210"/>
      <c r="J22" s="248"/>
      <c r="K22" s="264" t="s">
        <v>134</v>
      </c>
      <c r="L22" s="279"/>
    </row>
    <row r="23" ht="15.75" customHeight="1" spans="1:12">
      <c r="A23" s="212" t="s">
        <v>135</v>
      </c>
      <c r="B23" s="208"/>
      <c r="C23" s="208"/>
      <c r="D23" s="208"/>
      <c r="E23" s="208"/>
      <c r="F23" s="208"/>
      <c r="G23" s="208"/>
      <c r="H23" s="208"/>
      <c r="I23" s="210"/>
      <c r="J23" s="248"/>
      <c r="K23" s="280" t="s">
        <v>136</v>
      </c>
      <c r="L23" s="281">
        <v>0.012</v>
      </c>
    </row>
    <row r="24" ht="15.75" customHeight="1" spans="1:12">
      <c r="A24" s="226">
        <v>1</v>
      </c>
      <c r="B24" s="212" t="s">
        <v>137</v>
      </c>
      <c r="C24" s="208"/>
      <c r="D24" s="208"/>
      <c r="E24" s="208"/>
      <c r="F24" s="208"/>
      <c r="G24" s="210"/>
      <c r="H24" s="227" t="s">
        <v>138</v>
      </c>
      <c r="I24" s="227" t="s">
        <v>139</v>
      </c>
      <c r="J24" s="248"/>
      <c r="K24" s="282" t="s">
        <v>140</v>
      </c>
      <c r="L24" s="283">
        <v>0.048</v>
      </c>
    </row>
    <row r="25" ht="15.75" customHeight="1" spans="1:12">
      <c r="A25" s="228" t="s">
        <v>97</v>
      </c>
      <c r="B25" s="214" t="s">
        <v>141</v>
      </c>
      <c r="C25" s="208"/>
      <c r="D25" s="208"/>
      <c r="E25" s="208"/>
      <c r="F25" s="208"/>
      <c r="G25" s="210"/>
      <c r="H25" s="229"/>
      <c r="I25" s="371">
        <f>I19</f>
        <v>1584.78</v>
      </c>
      <c r="J25" s="248"/>
      <c r="K25" s="267" t="s">
        <v>142</v>
      </c>
      <c r="L25" s="272">
        <f>L19</f>
        <v>5507.15</v>
      </c>
    </row>
    <row r="26" ht="15.75" customHeight="1" spans="1:12">
      <c r="A26" s="228" t="s">
        <v>100</v>
      </c>
      <c r="B26" s="214" t="s">
        <v>143</v>
      </c>
      <c r="C26" s="208"/>
      <c r="D26" s="208"/>
      <c r="E26" s="208"/>
      <c r="F26" s="208"/>
      <c r="G26" s="210"/>
      <c r="H26" s="230">
        <v>0.3</v>
      </c>
      <c r="I26" s="286">
        <f>ROUND(I25*30%,2)</f>
        <v>475.43</v>
      </c>
      <c r="J26" s="248"/>
      <c r="K26" s="277" t="s">
        <v>144</v>
      </c>
      <c r="L26" s="278">
        <f>L25*L23</f>
        <v>66.0858</v>
      </c>
    </row>
    <row r="27" ht="15.75" customHeight="1" spans="1:12">
      <c r="A27" s="228" t="s">
        <v>104</v>
      </c>
      <c r="B27" s="214" t="s">
        <v>145</v>
      </c>
      <c r="C27" s="208"/>
      <c r="D27" s="208"/>
      <c r="E27" s="208"/>
      <c r="F27" s="208"/>
      <c r="G27" s="210"/>
      <c r="I27" s="287">
        <v>0</v>
      </c>
      <c r="J27" s="248"/>
      <c r="K27" s="264" t="s">
        <v>146</v>
      </c>
      <c r="L27" s="265">
        <v>0.01</v>
      </c>
    </row>
    <row r="28" ht="15.75" customHeight="1" spans="1:12">
      <c r="A28" s="228" t="s">
        <v>108</v>
      </c>
      <c r="B28" s="214" t="s">
        <v>147</v>
      </c>
      <c r="C28" s="208"/>
      <c r="D28" s="208"/>
      <c r="E28" s="208"/>
      <c r="F28" s="208"/>
      <c r="G28" s="210"/>
      <c r="H28" s="230"/>
      <c r="I28" s="287">
        <v>0</v>
      </c>
      <c r="J28" s="248"/>
      <c r="K28" s="274" t="s">
        <v>127</v>
      </c>
      <c r="L28" s="275">
        <f>L19</f>
        <v>5507.15</v>
      </c>
    </row>
    <row r="29" ht="15.75" customHeight="1" spans="1:12">
      <c r="A29" s="228" t="s">
        <v>148</v>
      </c>
      <c r="B29" s="214" t="s">
        <v>149</v>
      </c>
      <c r="C29" s="208"/>
      <c r="D29" s="208"/>
      <c r="E29" s="208"/>
      <c r="F29" s="208"/>
      <c r="G29" s="210"/>
      <c r="H29" s="230"/>
      <c r="I29" s="287">
        <v>0</v>
      </c>
      <c r="J29" s="248"/>
      <c r="K29" s="277" t="s">
        <v>133</v>
      </c>
      <c r="L29" s="278">
        <f>L28*L27</f>
        <v>55.0715</v>
      </c>
    </row>
    <row r="30" ht="15.75" customHeight="1" spans="1:12">
      <c r="A30" s="228" t="s">
        <v>150</v>
      </c>
      <c r="B30" s="214" t="s">
        <v>151</v>
      </c>
      <c r="C30" s="208"/>
      <c r="D30" s="208"/>
      <c r="E30" s="208"/>
      <c r="F30" s="208"/>
      <c r="G30" s="210"/>
      <c r="H30" s="230"/>
      <c r="I30" s="287">
        <v>0</v>
      </c>
      <c r="J30" s="248"/>
      <c r="K30" s="264" t="s">
        <v>152</v>
      </c>
      <c r="L30" s="265">
        <f>H119</f>
        <v>0.0349</v>
      </c>
    </row>
    <row r="31" ht="15.75" customHeight="1" spans="1:12">
      <c r="A31" s="212" t="s">
        <v>153</v>
      </c>
      <c r="B31" s="208"/>
      <c r="C31" s="208"/>
      <c r="D31" s="208"/>
      <c r="E31" s="208"/>
      <c r="F31" s="208"/>
      <c r="G31" s="208"/>
      <c r="H31" s="210"/>
      <c r="I31" s="288">
        <f>SUM(I25:I30)</f>
        <v>2060.21</v>
      </c>
      <c r="J31" s="289">
        <f>SUM(I25:I30)</f>
        <v>2060.21</v>
      </c>
      <c r="K31" s="274" t="s">
        <v>127</v>
      </c>
      <c r="L31" s="275">
        <f>L19</f>
        <v>5507.15</v>
      </c>
    </row>
    <row r="32" ht="15.75" customHeight="1" spans="1:12">
      <c r="A32" s="231"/>
      <c r="B32" s="231"/>
      <c r="C32" s="231"/>
      <c r="D32" s="231"/>
      <c r="E32" s="231"/>
      <c r="F32" s="231"/>
      <c r="G32" s="231"/>
      <c r="H32" s="231"/>
      <c r="I32" s="261"/>
      <c r="J32" s="290"/>
      <c r="K32" s="277" t="s">
        <v>133</v>
      </c>
      <c r="L32" s="278">
        <f>L31*L30</f>
        <v>192.199535</v>
      </c>
    </row>
    <row r="33" ht="15.75" customHeight="1" spans="1:12">
      <c r="A33" s="212" t="s">
        <v>154</v>
      </c>
      <c r="B33" s="208"/>
      <c r="C33" s="208"/>
      <c r="D33" s="208"/>
      <c r="E33" s="208"/>
      <c r="F33" s="208"/>
      <c r="G33" s="208"/>
      <c r="H33" s="208"/>
      <c r="I33" s="210"/>
      <c r="J33" s="290"/>
      <c r="K33" s="264" t="s">
        <v>155</v>
      </c>
      <c r="L33" s="265">
        <f>H118</f>
        <v>0.0076</v>
      </c>
    </row>
    <row r="34" ht="15.75" customHeight="1" spans="1:12">
      <c r="A34" s="212" t="s">
        <v>156</v>
      </c>
      <c r="B34" s="208"/>
      <c r="C34" s="208"/>
      <c r="D34" s="208"/>
      <c r="E34" s="208"/>
      <c r="F34" s="208"/>
      <c r="G34" s="210"/>
      <c r="H34" s="227" t="s">
        <v>138</v>
      </c>
      <c r="I34" s="227" t="s">
        <v>139</v>
      </c>
      <c r="J34" s="291"/>
      <c r="K34" s="274" t="s">
        <v>127</v>
      </c>
      <c r="L34" s="275">
        <f>L19</f>
        <v>5507.15</v>
      </c>
    </row>
    <row r="35" ht="15.75" customHeight="1" spans="1:12">
      <c r="A35" s="228" t="s">
        <v>97</v>
      </c>
      <c r="B35" s="214" t="s">
        <v>157</v>
      </c>
      <c r="C35" s="208"/>
      <c r="D35" s="208"/>
      <c r="E35" s="208"/>
      <c r="F35" s="208"/>
      <c r="G35" s="210"/>
      <c r="H35" s="230">
        <f>ROUND(1/12,4)</f>
        <v>0.0833</v>
      </c>
      <c r="I35" s="292">
        <f>ROUND(I31*H35,2)</f>
        <v>171.62</v>
      </c>
      <c r="J35" s="289">
        <f>I35+(I35*$H$50)</f>
        <v>235.325344</v>
      </c>
      <c r="K35" s="277" t="s">
        <v>133</v>
      </c>
      <c r="L35" s="278">
        <f>L34*L33</f>
        <v>41.85434</v>
      </c>
    </row>
    <row r="36" ht="15.75" customHeight="1" spans="1:12">
      <c r="A36" s="228" t="s">
        <v>100</v>
      </c>
      <c r="B36" s="214" t="s">
        <v>158</v>
      </c>
      <c r="C36" s="208"/>
      <c r="D36" s="208"/>
      <c r="E36" s="208"/>
      <c r="F36" s="208"/>
      <c r="G36" s="210"/>
      <c r="H36" s="230">
        <v>0.121</v>
      </c>
      <c r="I36" s="292">
        <f>ROUND(I31*H36,2)</f>
        <v>249.29</v>
      </c>
      <c r="J36" s="289">
        <f>I36+(I36*$H$50)</f>
        <v>341.826448</v>
      </c>
      <c r="K36" s="264" t="s">
        <v>159</v>
      </c>
      <c r="L36" s="265">
        <f>H120</f>
        <v>0.05</v>
      </c>
    </row>
    <row r="37" ht="15.75" customHeight="1" spans="1:12">
      <c r="A37" s="212" t="s">
        <v>160</v>
      </c>
      <c r="B37" s="208"/>
      <c r="C37" s="208"/>
      <c r="D37" s="208"/>
      <c r="E37" s="208"/>
      <c r="F37" s="208"/>
      <c r="G37" s="210"/>
      <c r="H37" s="232">
        <f>SUM(H35:H36)</f>
        <v>0.2043</v>
      </c>
      <c r="I37" s="288">
        <f>SUM(I35:I36)</f>
        <v>420.91</v>
      </c>
      <c r="J37" s="293"/>
      <c r="K37" s="274" t="s">
        <v>127</v>
      </c>
      <c r="L37" s="275">
        <f>L19</f>
        <v>5507.15</v>
      </c>
    </row>
    <row r="38" ht="15.75" customHeight="1" spans="1:12">
      <c r="A38" s="233" t="s">
        <v>161</v>
      </c>
      <c r="B38" s="234"/>
      <c r="C38" s="234"/>
      <c r="D38" s="234"/>
      <c r="E38" s="234"/>
      <c r="F38" s="234"/>
      <c r="G38" s="235" t="s">
        <v>162</v>
      </c>
      <c r="H38" s="208"/>
      <c r="I38" s="294">
        <f>I31</f>
        <v>2060.21</v>
      </c>
      <c r="J38" s="295"/>
      <c r="K38" s="277" t="s">
        <v>133</v>
      </c>
      <c r="L38" s="278">
        <f>L37*L36</f>
        <v>275.3575</v>
      </c>
    </row>
    <row r="39" ht="15.75" customHeight="1" spans="1:12">
      <c r="A39" s="236"/>
      <c r="B39" s="233"/>
      <c r="C39" s="233"/>
      <c r="D39" s="233"/>
      <c r="E39" s="233"/>
      <c r="F39" s="237"/>
      <c r="G39" s="235" t="s">
        <v>163</v>
      </c>
      <c r="H39" s="208"/>
      <c r="I39" s="294">
        <f>I37</f>
        <v>420.91</v>
      </c>
      <c r="J39" s="296"/>
      <c r="K39" s="297" t="s">
        <v>164</v>
      </c>
      <c r="L39" s="298">
        <f>L21+L26+L29+L32+L35+L38</f>
        <v>1119.448275</v>
      </c>
    </row>
    <row r="40" ht="15.75" customHeight="1" spans="1:12">
      <c r="A40" s="238"/>
      <c r="B40" s="239"/>
      <c r="C40" s="239"/>
      <c r="D40" s="239"/>
      <c r="E40" s="239"/>
      <c r="F40" s="239"/>
      <c r="G40" s="235" t="s">
        <v>75</v>
      </c>
      <c r="H40" s="208"/>
      <c r="I40" s="294">
        <f>SUM(I38:I39)</f>
        <v>2481.12</v>
      </c>
      <c r="J40" s="295"/>
      <c r="K40" s="299"/>
      <c r="L40" s="299"/>
    </row>
    <row r="41" ht="15.75" customHeight="1" spans="1:12">
      <c r="A41" s="212" t="s">
        <v>165</v>
      </c>
      <c r="B41" s="208"/>
      <c r="C41" s="208"/>
      <c r="D41" s="208"/>
      <c r="E41" s="208"/>
      <c r="F41" s="208"/>
      <c r="G41" s="210"/>
      <c r="H41" s="227" t="s">
        <v>138</v>
      </c>
      <c r="I41" s="227" t="s">
        <v>139</v>
      </c>
      <c r="J41" s="295"/>
      <c r="K41" s="300" t="s">
        <v>166</v>
      </c>
      <c r="L41" s="301"/>
    </row>
    <row r="42" ht="15.75" customHeight="1" spans="1:12">
      <c r="A42" s="228" t="s">
        <v>97</v>
      </c>
      <c r="B42" s="214" t="s">
        <v>167</v>
      </c>
      <c r="C42" s="208"/>
      <c r="D42" s="208"/>
      <c r="E42" s="208"/>
      <c r="F42" s="208"/>
      <c r="G42" s="210"/>
      <c r="H42" s="230">
        <v>0.2</v>
      </c>
      <c r="I42" s="292">
        <f t="shared" ref="I42:I49" si="0">ROUND($I$40*H42,2)</f>
        <v>496.22</v>
      </c>
      <c r="J42" s="302" t="s">
        <v>168</v>
      </c>
      <c r="K42" s="303" t="s">
        <v>169</v>
      </c>
      <c r="L42" s="304"/>
    </row>
    <row r="43" ht="15.75" customHeight="1" spans="1:12">
      <c r="A43" s="228" t="s">
        <v>100</v>
      </c>
      <c r="B43" s="214" t="s">
        <v>170</v>
      </c>
      <c r="C43" s="208"/>
      <c r="D43" s="208"/>
      <c r="E43" s="208"/>
      <c r="F43" s="208"/>
      <c r="G43" s="210"/>
      <c r="H43" s="230">
        <v>0.025</v>
      </c>
      <c r="I43" s="292">
        <f t="shared" si="0"/>
        <v>62.03</v>
      </c>
      <c r="J43" s="289">
        <f t="shared" ref="J43:J49" si="1">$I$31*H43</f>
        <v>51.50525</v>
      </c>
      <c r="K43" s="305" t="s">
        <v>169</v>
      </c>
      <c r="L43" s="306">
        <f>L10+L39</f>
        <v>4728.699047</v>
      </c>
    </row>
    <row r="44" ht="15.75" customHeight="1" spans="1:12">
      <c r="A44" s="228" t="s">
        <v>104</v>
      </c>
      <c r="B44" s="214" t="s">
        <v>171</v>
      </c>
      <c r="C44" s="208"/>
      <c r="D44" s="208"/>
      <c r="E44" s="208"/>
      <c r="F44" s="208"/>
      <c r="G44" s="210"/>
      <c r="H44" s="240">
        <v>0.0332</v>
      </c>
      <c r="I44" s="292">
        <f t="shared" si="0"/>
        <v>82.37</v>
      </c>
      <c r="J44" s="302" t="s">
        <v>168</v>
      </c>
      <c r="K44" s="260"/>
      <c r="L44" s="307"/>
    </row>
    <row r="45" ht="15.75" customHeight="1" spans="1:12">
      <c r="A45" s="228" t="s">
        <v>108</v>
      </c>
      <c r="B45" s="214" t="s">
        <v>172</v>
      </c>
      <c r="C45" s="208"/>
      <c r="D45" s="208"/>
      <c r="E45" s="208"/>
      <c r="F45" s="208"/>
      <c r="G45" s="210"/>
      <c r="H45" s="230">
        <v>0.015</v>
      </c>
      <c r="I45" s="292">
        <f t="shared" si="0"/>
        <v>37.22</v>
      </c>
      <c r="J45" s="289">
        <f t="shared" si="1"/>
        <v>30.90315</v>
      </c>
      <c r="K45" s="260"/>
      <c r="L45" s="307"/>
    </row>
    <row r="46" ht="15.75" customHeight="1" spans="1:12">
      <c r="A46" s="228" t="s">
        <v>148</v>
      </c>
      <c r="B46" s="214" t="s">
        <v>173</v>
      </c>
      <c r="C46" s="208"/>
      <c r="D46" s="208"/>
      <c r="E46" s="208"/>
      <c r="F46" s="208"/>
      <c r="G46" s="210"/>
      <c r="H46" s="230">
        <v>0.01</v>
      </c>
      <c r="I46" s="292">
        <f t="shared" si="0"/>
        <v>24.81</v>
      </c>
      <c r="J46" s="289">
        <f t="shared" si="1"/>
        <v>20.6021</v>
      </c>
      <c r="K46" s="260"/>
      <c r="L46" s="307"/>
    </row>
    <row r="47" ht="15.75" customHeight="1" spans="1:12">
      <c r="A47" s="228" t="s">
        <v>150</v>
      </c>
      <c r="B47" s="214" t="s">
        <v>174</v>
      </c>
      <c r="C47" s="208"/>
      <c r="D47" s="208"/>
      <c r="E47" s="208"/>
      <c r="F47" s="208"/>
      <c r="G47" s="210"/>
      <c r="H47" s="230">
        <v>0.006</v>
      </c>
      <c r="I47" s="292">
        <f t="shared" si="0"/>
        <v>14.89</v>
      </c>
      <c r="J47" s="289">
        <f t="shared" si="1"/>
        <v>12.36126</v>
      </c>
      <c r="K47" s="260"/>
      <c r="L47" s="307"/>
    </row>
    <row r="48" ht="15.75" customHeight="1" spans="1:12">
      <c r="A48" s="228" t="s">
        <v>175</v>
      </c>
      <c r="B48" s="214" t="s">
        <v>176</v>
      </c>
      <c r="C48" s="208"/>
      <c r="D48" s="208"/>
      <c r="E48" s="208"/>
      <c r="F48" s="208"/>
      <c r="G48" s="210"/>
      <c r="H48" s="230">
        <v>0.002</v>
      </c>
      <c r="I48" s="292">
        <f t="shared" si="0"/>
        <v>4.96</v>
      </c>
      <c r="J48" s="289">
        <f t="shared" si="1"/>
        <v>4.12042</v>
      </c>
      <c r="K48" s="260"/>
      <c r="L48" s="307"/>
    </row>
    <row r="49" ht="15.75" customHeight="1" spans="1:12">
      <c r="A49" s="228" t="s">
        <v>177</v>
      </c>
      <c r="B49" s="214" t="s">
        <v>178</v>
      </c>
      <c r="C49" s="208"/>
      <c r="D49" s="208"/>
      <c r="E49" s="208"/>
      <c r="F49" s="208"/>
      <c r="G49" s="210"/>
      <c r="H49" s="230">
        <v>0.08</v>
      </c>
      <c r="I49" s="292">
        <f t="shared" si="0"/>
        <v>198.49</v>
      </c>
      <c r="J49" s="289">
        <f t="shared" si="1"/>
        <v>164.8168</v>
      </c>
      <c r="K49" s="308" t="s">
        <v>179</v>
      </c>
      <c r="L49" s="308"/>
    </row>
    <row r="50" ht="15.75" customHeight="1" spans="1:12">
      <c r="A50" s="212" t="s">
        <v>180</v>
      </c>
      <c r="B50" s="208"/>
      <c r="C50" s="208"/>
      <c r="D50" s="208"/>
      <c r="E50" s="208"/>
      <c r="F50" s="208"/>
      <c r="G50" s="210"/>
      <c r="H50" s="232">
        <f>SUM(H42:H49)</f>
        <v>0.3712</v>
      </c>
      <c r="I50" s="288">
        <f>SUM(I42:I49)</f>
        <v>920.99</v>
      </c>
      <c r="J50" s="296"/>
      <c r="K50" s="309" t="s">
        <v>181</v>
      </c>
      <c r="L50" s="309"/>
    </row>
    <row r="51" ht="15.75" customHeight="1" spans="1:12">
      <c r="A51" s="241"/>
      <c r="B51" s="208"/>
      <c r="C51" s="208"/>
      <c r="D51" s="208"/>
      <c r="E51" s="208"/>
      <c r="F51" s="208"/>
      <c r="G51" s="208"/>
      <c r="H51" s="208"/>
      <c r="I51" s="210"/>
      <c r="J51" s="296"/>
      <c r="K51" s="310" t="s">
        <v>182</v>
      </c>
      <c r="L51" s="311">
        <v>1</v>
      </c>
    </row>
    <row r="52" ht="15.75" customHeight="1" spans="1:12">
      <c r="A52" s="212" t="s">
        <v>183</v>
      </c>
      <c r="B52" s="208"/>
      <c r="C52" s="208"/>
      <c r="D52" s="208"/>
      <c r="E52" s="208"/>
      <c r="F52" s="208"/>
      <c r="G52" s="210"/>
      <c r="H52" s="232"/>
      <c r="I52" s="227" t="s">
        <v>139</v>
      </c>
      <c r="J52" s="296"/>
      <c r="K52" s="312" t="s">
        <v>184</v>
      </c>
      <c r="L52" s="313">
        <f>L43</f>
        <v>4728.699047</v>
      </c>
    </row>
    <row r="53" ht="15.75" customHeight="1" spans="1:12">
      <c r="A53" s="228" t="s">
        <v>97</v>
      </c>
      <c r="B53" s="225" t="s">
        <v>185</v>
      </c>
      <c r="C53" s="208"/>
      <c r="D53" s="208"/>
      <c r="E53" s="208"/>
      <c r="F53" s="208"/>
      <c r="G53" s="210"/>
      <c r="H53" s="242">
        <v>0</v>
      </c>
      <c r="I53" s="287">
        <v>0</v>
      </c>
      <c r="J53" s="289">
        <f t="shared" ref="J53:J56" si="2">I53</f>
        <v>0</v>
      </c>
      <c r="K53" s="312"/>
      <c r="L53" s="313"/>
    </row>
    <row r="54" ht="15.75" customHeight="1" spans="1:12">
      <c r="A54" s="228" t="s">
        <v>100</v>
      </c>
      <c r="B54" s="225" t="s">
        <v>186</v>
      </c>
      <c r="C54" s="208"/>
      <c r="D54" s="208"/>
      <c r="E54" s="208"/>
      <c r="F54" s="208"/>
      <c r="G54" s="210"/>
      <c r="H54" s="213" t="s">
        <v>187</v>
      </c>
      <c r="I54" s="286">
        <v>473.82</v>
      </c>
      <c r="J54" s="289">
        <f t="shared" si="2"/>
        <v>473.82</v>
      </c>
      <c r="K54" s="312"/>
      <c r="L54" s="313"/>
    </row>
    <row r="55" ht="15.75" customHeight="1" spans="1:12">
      <c r="A55" s="243" t="s">
        <v>104</v>
      </c>
      <c r="B55" s="244" t="s">
        <v>188</v>
      </c>
      <c r="C55" s="208"/>
      <c r="D55" s="208"/>
      <c r="E55" s="208"/>
      <c r="F55" s="208"/>
      <c r="G55" s="210"/>
      <c r="H55" s="245" t="s">
        <v>187</v>
      </c>
      <c r="I55" s="286">
        <v>52.15</v>
      </c>
      <c r="J55" s="289">
        <f t="shared" si="2"/>
        <v>52.15</v>
      </c>
      <c r="K55" s="314" t="s">
        <v>189</v>
      </c>
      <c r="L55" s="313">
        <f>I141</f>
        <v>5507.15</v>
      </c>
    </row>
    <row r="56" ht="15.75" customHeight="1" spans="1:12">
      <c r="A56" s="228" t="s">
        <v>108</v>
      </c>
      <c r="B56" s="225" t="s">
        <v>190</v>
      </c>
      <c r="C56" s="208"/>
      <c r="D56" s="208"/>
      <c r="E56" s="208"/>
      <c r="F56" s="208"/>
      <c r="G56" s="210"/>
      <c r="H56" s="213" t="s">
        <v>187</v>
      </c>
      <c r="I56" s="315">
        <v>4.31</v>
      </c>
      <c r="J56" s="289">
        <f t="shared" si="2"/>
        <v>4.31</v>
      </c>
      <c r="K56" s="316" t="s">
        <v>191</v>
      </c>
      <c r="L56" s="317">
        <f>L43</f>
        <v>4728.699047</v>
      </c>
    </row>
    <row r="57" ht="15.75" customHeight="1" spans="1:12">
      <c r="A57" s="212" t="s">
        <v>192</v>
      </c>
      <c r="B57" s="208"/>
      <c r="C57" s="208"/>
      <c r="D57" s="208"/>
      <c r="E57" s="208"/>
      <c r="F57" s="208"/>
      <c r="G57" s="208"/>
      <c r="H57" s="210"/>
      <c r="I57" s="318">
        <f>SUM(I53:I56)</f>
        <v>530.28</v>
      </c>
      <c r="J57" s="293"/>
      <c r="K57" s="319" t="s">
        <v>193</v>
      </c>
      <c r="L57" s="320">
        <f>L55-L56</f>
        <v>778.450953</v>
      </c>
    </row>
    <row r="58" ht="15.75" customHeight="1" spans="1:12">
      <c r="A58" s="241"/>
      <c r="B58" s="208"/>
      <c r="C58" s="208"/>
      <c r="D58" s="208"/>
      <c r="E58" s="208"/>
      <c r="F58" s="208"/>
      <c r="G58" s="208"/>
      <c r="H58" s="208"/>
      <c r="I58" s="210"/>
      <c r="J58" s="293"/>
      <c r="K58" s="321" t="s">
        <v>194</v>
      </c>
      <c r="L58" s="322">
        <f>SUM(I70:I73,I98,I106,I115)</f>
        <v>847.32</v>
      </c>
    </row>
    <row r="59" ht="15.75" customHeight="1" spans="1:13">
      <c r="A59" s="212" t="s">
        <v>195</v>
      </c>
      <c r="B59" s="208"/>
      <c r="C59" s="208"/>
      <c r="D59" s="208"/>
      <c r="E59" s="208"/>
      <c r="F59" s="208"/>
      <c r="G59" s="208"/>
      <c r="H59" s="208"/>
      <c r="I59" s="210"/>
      <c r="J59" s="293"/>
      <c r="K59" s="321" t="s">
        <v>196</v>
      </c>
      <c r="L59" s="323">
        <f>L57-L58</f>
        <v>-68.8690470000005</v>
      </c>
      <c r="M59" s="1" t="s">
        <v>197</v>
      </c>
    </row>
    <row r="60" ht="15.75" customHeight="1" spans="1:13">
      <c r="A60" s="212" t="s">
        <v>198</v>
      </c>
      <c r="B60" s="208"/>
      <c r="C60" s="208"/>
      <c r="D60" s="208"/>
      <c r="E60" s="208"/>
      <c r="F60" s="208"/>
      <c r="G60" s="208"/>
      <c r="H60" s="210"/>
      <c r="I60" s="227" t="s">
        <v>139</v>
      </c>
      <c r="J60" s="293"/>
      <c r="K60" s="324" t="s">
        <v>199</v>
      </c>
      <c r="L60" s="325">
        <f>ROUND(L59*L51,2)</f>
        <v>-68.87</v>
      </c>
      <c r="M60" s="1" t="s">
        <v>200</v>
      </c>
    </row>
    <row r="61" ht="15.75" customHeight="1" spans="1:13">
      <c r="A61" s="228" t="s">
        <v>73</v>
      </c>
      <c r="B61" s="216" t="s">
        <v>201</v>
      </c>
      <c r="C61" s="208"/>
      <c r="D61" s="208"/>
      <c r="E61" s="208"/>
      <c r="F61" s="208"/>
      <c r="G61" s="208"/>
      <c r="H61" s="210"/>
      <c r="I61" s="292">
        <f>I37</f>
        <v>420.91</v>
      </c>
      <c r="J61" s="293"/>
      <c r="K61" s="324" t="s">
        <v>202</v>
      </c>
      <c r="L61" s="325">
        <f>ROUND((L59*12)*L51,2)</f>
        <v>-826.43</v>
      </c>
      <c r="M61" s="1" t="s">
        <v>203</v>
      </c>
    </row>
    <row r="62" ht="15.75" customHeight="1" spans="1:14">
      <c r="A62" s="228" t="s">
        <v>204</v>
      </c>
      <c r="B62" s="216" t="s">
        <v>205</v>
      </c>
      <c r="C62" s="208"/>
      <c r="D62" s="208"/>
      <c r="E62" s="208"/>
      <c r="F62" s="208"/>
      <c r="G62" s="208"/>
      <c r="H62" s="210"/>
      <c r="I62" s="292">
        <f>I50</f>
        <v>920.99</v>
      </c>
      <c r="J62" s="293"/>
      <c r="K62" s="326" t="s">
        <v>206</v>
      </c>
      <c r="L62" s="326"/>
      <c r="N62" s="327"/>
    </row>
    <row r="63" ht="15.75" customHeight="1" spans="1:12">
      <c r="A63" s="228" t="s">
        <v>207</v>
      </c>
      <c r="B63" s="216" t="s">
        <v>208</v>
      </c>
      <c r="C63" s="208"/>
      <c r="D63" s="208"/>
      <c r="E63" s="208"/>
      <c r="F63" s="208"/>
      <c r="G63" s="208"/>
      <c r="H63" s="210"/>
      <c r="I63" s="292">
        <f>I57</f>
        <v>530.28</v>
      </c>
      <c r="J63" s="293"/>
      <c r="K63" s="326"/>
      <c r="L63" s="326"/>
    </row>
    <row r="64" ht="15.75" customHeight="1" spans="1:12">
      <c r="A64" s="212" t="s">
        <v>209</v>
      </c>
      <c r="B64" s="208"/>
      <c r="C64" s="208"/>
      <c r="D64" s="208"/>
      <c r="E64" s="208"/>
      <c r="F64" s="208"/>
      <c r="G64" s="208"/>
      <c r="H64" s="210"/>
      <c r="I64" s="288">
        <f>SUM(I61:I63)</f>
        <v>1872.18</v>
      </c>
      <c r="J64" s="293"/>
      <c r="K64" s="326"/>
      <c r="L64" s="326"/>
    </row>
    <row r="65" ht="15.75" customHeight="1" spans="1:12">
      <c r="A65" s="328" t="s">
        <v>210</v>
      </c>
      <c r="B65" s="234"/>
      <c r="C65" s="234"/>
      <c r="D65" s="234"/>
      <c r="E65" s="234"/>
      <c r="F65" s="234"/>
      <c r="G65" s="235" t="s">
        <v>162</v>
      </c>
      <c r="H65" s="208"/>
      <c r="I65" s="294">
        <f>I31</f>
        <v>2060.21</v>
      </c>
      <c r="J65" s="293"/>
      <c r="K65" s="326"/>
      <c r="L65" s="326"/>
    </row>
    <row r="66" ht="15.75" customHeight="1" spans="1:12">
      <c r="A66" s="236"/>
      <c r="B66" s="328"/>
      <c r="C66" s="328"/>
      <c r="D66" s="328"/>
      <c r="E66" s="328"/>
      <c r="F66" s="237"/>
      <c r="G66" s="235" t="s">
        <v>211</v>
      </c>
      <c r="H66" s="208"/>
      <c r="I66" s="294">
        <f>I64</f>
        <v>1872.18</v>
      </c>
      <c r="J66" s="293"/>
      <c r="K66" s="326"/>
      <c r="L66" s="326"/>
    </row>
    <row r="67" ht="15.75" customHeight="1" spans="1:12">
      <c r="A67" s="238"/>
      <c r="B67" s="239"/>
      <c r="C67" s="239"/>
      <c r="D67" s="239"/>
      <c r="E67" s="239"/>
      <c r="F67" s="239"/>
      <c r="G67" s="235" t="s">
        <v>75</v>
      </c>
      <c r="H67" s="208"/>
      <c r="I67" s="294">
        <f>SUM(I65:I66)</f>
        <v>3932.39</v>
      </c>
      <c r="J67" s="293"/>
      <c r="K67" s="326"/>
      <c r="L67" s="326"/>
    </row>
    <row r="68" ht="15.75" customHeight="1" spans="1:12">
      <c r="A68" s="212" t="s">
        <v>212</v>
      </c>
      <c r="B68" s="208"/>
      <c r="C68" s="208"/>
      <c r="D68" s="208"/>
      <c r="E68" s="208"/>
      <c r="F68" s="208"/>
      <c r="G68" s="208"/>
      <c r="H68" s="208"/>
      <c r="I68" s="210"/>
      <c r="J68" s="293"/>
      <c r="K68" s="326"/>
      <c r="L68" s="326"/>
    </row>
    <row r="69" ht="15.75" customHeight="1" spans="1:12">
      <c r="A69" s="228">
        <v>3</v>
      </c>
      <c r="B69" s="212" t="s">
        <v>213</v>
      </c>
      <c r="C69" s="208"/>
      <c r="D69" s="208"/>
      <c r="E69" s="208"/>
      <c r="F69" s="208"/>
      <c r="G69" s="210"/>
      <c r="H69" s="227" t="s">
        <v>138</v>
      </c>
      <c r="I69" s="227" t="s">
        <v>139</v>
      </c>
      <c r="J69" s="293"/>
      <c r="K69" s="326"/>
      <c r="L69" s="326"/>
    </row>
    <row r="70" ht="15.75" customHeight="1" spans="1:12">
      <c r="A70" s="228" t="s">
        <v>97</v>
      </c>
      <c r="B70" s="214" t="s">
        <v>214</v>
      </c>
      <c r="C70" s="208"/>
      <c r="D70" s="208"/>
      <c r="E70" s="208"/>
      <c r="F70" s="208"/>
      <c r="G70" s="210"/>
      <c r="H70" s="230">
        <f>ROUND(((1/12)*5%),4)</f>
        <v>0.0042</v>
      </c>
      <c r="I70" s="292">
        <f t="shared" ref="I70:I74" si="3">ROUND(H70*$I$67,2)</f>
        <v>16.52</v>
      </c>
      <c r="J70" s="293"/>
      <c r="K70" s="326"/>
      <c r="L70" s="326"/>
    </row>
    <row r="71" ht="15.75" customHeight="1" spans="1:12">
      <c r="A71" s="228" t="s">
        <v>100</v>
      </c>
      <c r="B71" s="214" t="s">
        <v>215</v>
      </c>
      <c r="C71" s="208"/>
      <c r="D71" s="208"/>
      <c r="E71" s="208"/>
      <c r="F71" s="208"/>
      <c r="G71" s="210"/>
      <c r="H71" s="230">
        <f>TRUNC(H70*H49,4)</f>
        <v>0.0003</v>
      </c>
      <c r="I71" s="292">
        <f t="shared" si="3"/>
        <v>1.18</v>
      </c>
      <c r="J71" s="293"/>
      <c r="K71" s="326"/>
      <c r="L71" s="326"/>
    </row>
    <row r="72" ht="15.75" customHeight="1" spans="1:12">
      <c r="A72" s="228" t="s">
        <v>104</v>
      </c>
      <c r="B72" s="214" t="s">
        <v>216</v>
      </c>
      <c r="C72" s="208"/>
      <c r="D72" s="208"/>
      <c r="E72" s="208"/>
      <c r="F72" s="208"/>
      <c r="G72" s="210"/>
      <c r="H72" s="230">
        <f>ROUND(((7/30)/12)*95%,4)</f>
        <v>0.0185</v>
      </c>
      <c r="I72" s="292">
        <f t="shared" si="3"/>
        <v>72.75</v>
      </c>
      <c r="J72" s="293"/>
      <c r="K72" s="260"/>
      <c r="L72" s="260"/>
    </row>
    <row r="73" ht="15.75" customHeight="1" spans="1:12">
      <c r="A73" s="329" t="s">
        <v>108</v>
      </c>
      <c r="B73" s="330" t="s">
        <v>217</v>
      </c>
      <c r="C73" s="208"/>
      <c r="D73" s="208"/>
      <c r="E73" s="208"/>
      <c r="F73" s="208"/>
      <c r="G73" s="210"/>
      <c r="H73" s="230">
        <f>ROUND(H72*H50,4)</f>
        <v>0.0069</v>
      </c>
      <c r="I73" s="292">
        <f t="shared" si="3"/>
        <v>27.13</v>
      </c>
      <c r="J73" s="293"/>
      <c r="K73" s="260"/>
      <c r="L73" s="260"/>
    </row>
    <row r="74" ht="15.75" customHeight="1" spans="1:12">
      <c r="A74" s="228" t="s">
        <v>148</v>
      </c>
      <c r="B74" s="214" t="s">
        <v>218</v>
      </c>
      <c r="C74" s="208"/>
      <c r="D74" s="208"/>
      <c r="E74" s="208"/>
      <c r="F74" s="208"/>
      <c r="G74" s="210"/>
      <c r="H74" s="230">
        <v>0.04</v>
      </c>
      <c r="I74" s="292">
        <f t="shared" si="3"/>
        <v>157.3</v>
      </c>
      <c r="J74" s="289">
        <f>I74</f>
        <v>157.3</v>
      </c>
      <c r="K74" s="260"/>
      <c r="L74" s="260"/>
    </row>
    <row r="75" ht="15.75" customHeight="1" spans="1:12">
      <c r="A75" s="212" t="s">
        <v>219</v>
      </c>
      <c r="B75" s="208"/>
      <c r="C75" s="208"/>
      <c r="D75" s="208"/>
      <c r="E75" s="208"/>
      <c r="F75" s="208"/>
      <c r="G75" s="210"/>
      <c r="H75" s="232">
        <f>SUM(H70:H74)</f>
        <v>0.0699</v>
      </c>
      <c r="I75" s="288">
        <f>SUM(I70:I74)</f>
        <v>274.88</v>
      </c>
      <c r="J75" s="293"/>
      <c r="K75" s="350"/>
      <c r="L75" s="260"/>
    </row>
    <row r="76" ht="15.75" customHeight="1" spans="1:12">
      <c r="A76" s="233" t="s">
        <v>220</v>
      </c>
      <c r="B76" s="234"/>
      <c r="C76" s="234"/>
      <c r="D76" s="234"/>
      <c r="E76" s="234"/>
      <c r="F76" s="234"/>
      <c r="G76" s="235" t="s">
        <v>162</v>
      </c>
      <c r="H76" s="208"/>
      <c r="I76" s="294">
        <f>I31</f>
        <v>2060.21</v>
      </c>
      <c r="J76" s="293"/>
      <c r="K76" s="350"/>
      <c r="L76" s="260"/>
    </row>
    <row r="77" ht="15.75" customHeight="1" spans="1:12">
      <c r="A77" s="236"/>
      <c r="B77" s="233"/>
      <c r="C77" s="233"/>
      <c r="D77" s="233"/>
      <c r="E77" s="233"/>
      <c r="F77" s="237"/>
      <c r="G77" s="235" t="s">
        <v>211</v>
      </c>
      <c r="H77" s="208"/>
      <c r="I77" s="294">
        <f>I64</f>
        <v>1872.18</v>
      </c>
      <c r="J77" s="293"/>
      <c r="K77" s="350"/>
      <c r="L77" s="260"/>
    </row>
    <row r="78" ht="15.75" customHeight="1" spans="1:14">
      <c r="A78" s="236"/>
      <c r="B78" s="233"/>
      <c r="C78" s="233"/>
      <c r="D78" s="233"/>
      <c r="E78" s="233"/>
      <c r="F78" s="237"/>
      <c r="G78" s="235" t="s">
        <v>221</v>
      </c>
      <c r="H78" s="208"/>
      <c r="I78" s="294">
        <f>I75</f>
        <v>274.88</v>
      </c>
      <c r="J78" s="293"/>
      <c r="K78" s="350"/>
      <c r="L78" s="260"/>
      <c r="N78" s="351"/>
    </row>
    <row r="79" ht="15.75" customHeight="1" spans="1:12">
      <c r="A79" s="236"/>
      <c r="B79" s="237"/>
      <c r="C79" s="237"/>
      <c r="D79" s="237"/>
      <c r="E79" s="237"/>
      <c r="F79" s="237"/>
      <c r="G79" s="235" t="s">
        <v>75</v>
      </c>
      <c r="H79" s="208"/>
      <c r="I79" s="294">
        <f>SUM(I76:I78)</f>
        <v>4207.27</v>
      </c>
      <c r="J79" s="293"/>
      <c r="K79" s="350"/>
      <c r="L79" s="260"/>
    </row>
    <row r="80" ht="15.75" customHeight="1" spans="1:12">
      <c r="A80" s="212" t="s">
        <v>222</v>
      </c>
      <c r="B80" s="208"/>
      <c r="C80" s="208"/>
      <c r="D80" s="208"/>
      <c r="E80" s="208"/>
      <c r="F80" s="208"/>
      <c r="G80" s="208"/>
      <c r="H80" s="208"/>
      <c r="I80" s="210"/>
      <c r="J80" s="290"/>
      <c r="K80" s="350"/>
      <c r="L80" s="260"/>
    </row>
    <row r="81" ht="15.75" customHeight="1" spans="1:12">
      <c r="A81" s="212" t="s">
        <v>223</v>
      </c>
      <c r="B81" s="208"/>
      <c r="C81" s="208"/>
      <c r="D81" s="208"/>
      <c r="E81" s="208"/>
      <c r="F81" s="208"/>
      <c r="G81" s="210"/>
      <c r="H81" s="227" t="s">
        <v>138</v>
      </c>
      <c r="I81" s="227" t="s">
        <v>139</v>
      </c>
      <c r="J81" s="293"/>
      <c r="K81" s="350"/>
      <c r="L81" s="352"/>
    </row>
    <row r="82" ht="15.75" customHeight="1" spans="1:12">
      <c r="A82" s="228" t="s">
        <v>97</v>
      </c>
      <c r="B82" s="214" t="s">
        <v>224</v>
      </c>
      <c r="C82" s="208"/>
      <c r="D82" s="208"/>
      <c r="E82" s="208"/>
      <c r="F82" s="208"/>
      <c r="G82" s="210"/>
      <c r="H82" s="230">
        <f>ROUND(((1+1/3)/12)/12,4)</f>
        <v>0.0093</v>
      </c>
      <c r="I82" s="292">
        <f t="shared" ref="I82:I87" si="4">ROUND(H82*$I$79,2)</f>
        <v>39.13</v>
      </c>
      <c r="J82" s="293"/>
      <c r="K82" s="350"/>
      <c r="L82" s="260"/>
    </row>
    <row r="83" ht="15.75" customHeight="1" spans="1:12">
      <c r="A83" s="228" t="s">
        <v>100</v>
      </c>
      <c r="B83" s="214" t="s">
        <v>225</v>
      </c>
      <c r="C83" s="208"/>
      <c r="D83" s="208"/>
      <c r="E83" s="208"/>
      <c r="F83" s="208"/>
      <c r="G83" s="210"/>
      <c r="H83" s="230">
        <f>ROUND((2/30)/12,4)</f>
        <v>0.0056</v>
      </c>
      <c r="I83" s="292">
        <f t="shared" si="4"/>
        <v>23.56</v>
      </c>
      <c r="J83" s="293"/>
      <c r="K83" s="260"/>
      <c r="L83" s="260"/>
    </row>
    <row r="84" ht="15.75" customHeight="1" spans="1:12">
      <c r="A84" s="228" t="s">
        <v>104</v>
      </c>
      <c r="B84" s="214" t="s">
        <v>226</v>
      </c>
      <c r="C84" s="208"/>
      <c r="D84" s="208"/>
      <c r="E84" s="208"/>
      <c r="F84" s="208"/>
      <c r="G84" s="210"/>
      <c r="H84" s="230">
        <f>ROUND(((5/30)/12)*2%,4)</f>
        <v>0.0003</v>
      </c>
      <c r="I84" s="292">
        <f t="shared" si="4"/>
        <v>1.26</v>
      </c>
      <c r="J84" s="293"/>
      <c r="K84" s="260"/>
      <c r="L84" s="260"/>
    </row>
    <row r="85" ht="15.75" customHeight="1" spans="1:12">
      <c r="A85" s="228" t="s">
        <v>108</v>
      </c>
      <c r="B85" s="214" t="s">
        <v>227</v>
      </c>
      <c r="C85" s="208"/>
      <c r="D85" s="208"/>
      <c r="E85" s="208"/>
      <c r="F85" s="208"/>
      <c r="G85" s="210"/>
      <c r="H85" s="230">
        <f>ROUND(((15/30)/12)*8%,4)</f>
        <v>0.0033</v>
      </c>
      <c r="I85" s="292">
        <f t="shared" si="4"/>
        <v>13.88</v>
      </c>
      <c r="J85" s="293"/>
      <c r="K85" s="260"/>
      <c r="L85" s="260"/>
    </row>
    <row r="86" ht="15.75" customHeight="1" spans="1:12">
      <c r="A86" s="228" t="s">
        <v>148</v>
      </c>
      <c r="B86" s="214" t="s">
        <v>228</v>
      </c>
      <c r="C86" s="208"/>
      <c r="D86" s="208"/>
      <c r="E86" s="208"/>
      <c r="F86" s="208"/>
      <c r="G86" s="210"/>
      <c r="H86" s="230">
        <f>ROUND(((1+1/3)/12*4/12)*2%,4)</f>
        <v>0.0007</v>
      </c>
      <c r="I86" s="292">
        <f t="shared" si="4"/>
        <v>2.95</v>
      </c>
      <c r="J86" s="293"/>
      <c r="K86" s="260"/>
      <c r="L86" s="260"/>
    </row>
    <row r="87" ht="15.75" customHeight="1" spans="1:12">
      <c r="A87" s="243" t="s">
        <v>150</v>
      </c>
      <c r="B87" s="331" t="s">
        <v>229</v>
      </c>
      <c r="C87" s="208"/>
      <c r="D87" s="208"/>
      <c r="E87" s="208"/>
      <c r="F87" s="208"/>
      <c r="G87" s="210"/>
      <c r="H87" s="332">
        <v>0</v>
      </c>
      <c r="I87" s="292">
        <f t="shared" si="4"/>
        <v>0</v>
      </c>
      <c r="J87" s="293"/>
      <c r="K87" s="260"/>
      <c r="L87" s="260"/>
    </row>
    <row r="88" ht="15.75" customHeight="1" spans="1:12">
      <c r="A88" s="212" t="s">
        <v>230</v>
      </c>
      <c r="B88" s="208"/>
      <c r="C88" s="208"/>
      <c r="D88" s="208"/>
      <c r="E88" s="208"/>
      <c r="F88" s="208"/>
      <c r="G88" s="210"/>
      <c r="H88" s="232">
        <f>SUM(H82:H87)</f>
        <v>0.0192</v>
      </c>
      <c r="I88" s="288">
        <f>SUM(I82:I87)</f>
        <v>80.78</v>
      </c>
      <c r="J88" s="293"/>
      <c r="K88" s="260"/>
      <c r="L88" s="353"/>
    </row>
    <row r="89" ht="15.75" customHeight="1" spans="1:12">
      <c r="A89" s="241"/>
      <c r="B89" s="208"/>
      <c r="C89" s="208"/>
      <c r="D89" s="208"/>
      <c r="E89" s="208"/>
      <c r="F89" s="208"/>
      <c r="G89" s="208"/>
      <c r="H89" s="208"/>
      <c r="I89" s="210"/>
      <c r="J89" s="293"/>
      <c r="K89" s="354"/>
      <c r="L89" s="260"/>
    </row>
    <row r="90" ht="15.75" customHeight="1" spans="1:12">
      <c r="A90" s="333" t="s">
        <v>231</v>
      </c>
      <c r="B90" s="208"/>
      <c r="C90" s="208"/>
      <c r="D90" s="208"/>
      <c r="E90" s="208"/>
      <c r="F90" s="208"/>
      <c r="G90" s="210"/>
      <c r="H90" s="334" t="s">
        <v>138</v>
      </c>
      <c r="I90" s="334" t="s">
        <v>139</v>
      </c>
      <c r="J90" s="293"/>
      <c r="K90" s="260"/>
      <c r="L90" s="260"/>
    </row>
    <row r="91" ht="15.75" customHeight="1" spans="1:12">
      <c r="A91" s="243" t="s">
        <v>97</v>
      </c>
      <c r="B91" s="331" t="s">
        <v>232</v>
      </c>
      <c r="C91" s="208"/>
      <c r="D91" s="208"/>
      <c r="E91" s="208"/>
      <c r="F91" s="208"/>
      <c r="G91" s="210"/>
      <c r="H91" s="332">
        <v>0</v>
      </c>
      <c r="I91" s="355">
        <f>I31*H91</f>
        <v>0</v>
      </c>
      <c r="J91" s="293"/>
      <c r="K91" s="260"/>
      <c r="L91" s="260"/>
    </row>
    <row r="92" ht="15.75" customHeight="1" spans="1:12">
      <c r="A92" s="333" t="s">
        <v>233</v>
      </c>
      <c r="B92" s="208"/>
      <c r="C92" s="208"/>
      <c r="D92" s="208"/>
      <c r="E92" s="208"/>
      <c r="F92" s="208"/>
      <c r="G92" s="210"/>
      <c r="H92" s="335">
        <f>H91</f>
        <v>0</v>
      </c>
      <c r="I92" s="356">
        <f>I91</f>
        <v>0</v>
      </c>
      <c r="J92" s="293"/>
      <c r="K92" s="357"/>
      <c r="L92" s="260"/>
    </row>
    <row r="93" ht="15.75" customHeight="1" spans="1:12">
      <c r="A93" s="241"/>
      <c r="B93" s="208"/>
      <c r="C93" s="208"/>
      <c r="D93" s="208"/>
      <c r="E93" s="208"/>
      <c r="F93" s="208"/>
      <c r="G93" s="208"/>
      <c r="H93" s="208"/>
      <c r="I93" s="210"/>
      <c r="J93" s="293"/>
      <c r="K93" s="260"/>
      <c r="L93" s="260"/>
    </row>
    <row r="94" ht="15.75" customHeight="1" spans="1:12">
      <c r="A94" s="212" t="s">
        <v>234</v>
      </c>
      <c r="B94" s="208"/>
      <c r="C94" s="208"/>
      <c r="D94" s="208"/>
      <c r="E94" s="208"/>
      <c r="F94" s="208"/>
      <c r="G94" s="208"/>
      <c r="H94" s="208"/>
      <c r="I94" s="210"/>
      <c r="J94" s="293"/>
      <c r="K94" s="260"/>
      <c r="L94" s="260"/>
    </row>
    <row r="95" ht="15.75" customHeight="1" spans="1:12">
      <c r="A95" s="212" t="s">
        <v>235</v>
      </c>
      <c r="B95" s="208"/>
      <c r="C95" s="208"/>
      <c r="D95" s="208"/>
      <c r="E95" s="208"/>
      <c r="F95" s="208"/>
      <c r="G95" s="208"/>
      <c r="H95" s="210"/>
      <c r="I95" s="227" t="s">
        <v>139</v>
      </c>
      <c r="J95" s="293"/>
      <c r="K95" s="260"/>
      <c r="L95" s="260"/>
    </row>
    <row r="96" ht="15.75" customHeight="1" spans="1:12">
      <c r="A96" s="228" t="s">
        <v>236</v>
      </c>
      <c r="B96" s="216" t="s">
        <v>237</v>
      </c>
      <c r="C96" s="208"/>
      <c r="D96" s="208"/>
      <c r="E96" s="208"/>
      <c r="F96" s="208"/>
      <c r="G96" s="208"/>
      <c r="H96" s="210"/>
      <c r="I96" s="292">
        <f>I88</f>
        <v>80.78</v>
      </c>
      <c r="J96" s="293"/>
      <c r="K96" s="260"/>
      <c r="L96" s="260"/>
    </row>
    <row r="97" ht="15.75" customHeight="1" spans="1:12">
      <c r="A97" s="243" t="s">
        <v>238</v>
      </c>
      <c r="B97" s="336" t="s">
        <v>239</v>
      </c>
      <c r="C97" s="208"/>
      <c r="D97" s="208"/>
      <c r="E97" s="208"/>
      <c r="F97" s="208"/>
      <c r="G97" s="208"/>
      <c r="H97" s="210"/>
      <c r="I97" s="355">
        <f>I92</f>
        <v>0</v>
      </c>
      <c r="J97" s="293"/>
      <c r="K97" s="260"/>
      <c r="L97" s="260"/>
    </row>
    <row r="98" ht="15.75" customHeight="1" spans="1:12">
      <c r="A98" s="212" t="s">
        <v>240</v>
      </c>
      <c r="B98" s="208"/>
      <c r="C98" s="208"/>
      <c r="D98" s="208"/>
      <c r="E98" s="208"/>
      <c r="F98" s="208"/>
      <c r="G98" s="208"/>
      <c r="H98" s="210"/>
      <c r="I98" s="288">
        <f>SUM(I96:I97)</f>
        <v>80.78</v>
      </c>
      <c r="J98" s="293"/>
      <c r="K98" s="260"/>
      <c r="L98" s="260"/>
    </row>
    <row r="99" ht="15.75" customHeight="1" spans="1:12">
      <c r="A99" s="241"/>
      <c r="B99" s="208"/>
      <c r="C99" s="208"/>
      <c r="D99" s="208"/>
      <c r="E99" s="208"/>
      <c r="F99" s="208"/>
      <c r="G99" s="208"/>
      <c r="H99" s="208"/>
      <c r="I99" s="210"/>
      <c r="J99" s="293"/>
      <c r="K99" s="260"/>
      <c r="L99" s="260"/>
    </row>
    <row r="100" ht="15.75" customHeight="1" spans="1:12">
      <c r="A100" s="212" t="s">
        <v>241</v>
      </c>
      <c r="B100" s="208"/>
      <c r="C100" s="208"/>
      <c r="D100" s="208"/>
      <c r="E100" s="208"/>
      <c r="F100" s="208"/>
      <c r="G100" s="208"/>
      <c r="H100" s="208"/>
      <c r="I100" s="210"/>
      <c r="J100" s="293"/>
      <c r="K100" s="260"/>
      <c r="L100" s="260"/>
    </row>
    <row r="101" ht="15.75" customHeight="1" spans="1:12">
      <c r="A101" s="227">
        <v>5</v>
      </c>
      <c r="B101" s="212" t="s">
        <v>242</v>
      </c>
      <c r="C101" s="208"/>
      <c r="D101" s="208"/>
      <c r="E101" s="208"/>
      <c r="F101" s="208"/>
      <c r="G101" s="210"/>
      <c r="H101" s="227"/>
      <c r="I101" s="227" t="s">
        <v>139</v>
      </c>
      <c r="J101" s="293"/>
      <c r="K101" s="260"/>
      <c r="L101" s="260"/>
    </row>
    <row r="102" ht="15.75" customHeight="1" spans="1:12">
      <c r="A102" s="337" t="s">
        <v>97</v>
      </c>
      <c r="B102" s="225" t="s">
        <v>243</v>
      </c>
      <c r="C102" s="208"/>
      <c r="D102" s="208"/>
      <c r="E102" s="208"/>
      <c r="F102" s="208"/>
      <c r="G102" s="210"/>
      <c r="H102" s="338" t="s">
        <v>187</v>
      </c>
      <c r="I102" s="292">
        <v>0</v>
      </c>
      <c r="J102" s="293"/>
      <c r="K102" s="260"/>
      <c r="L102" s="260"/>
    </row>
    <row r="103" ht="15.75" customHeight="1" spans="1:12">
      <c r="A103" s="337" t="s">
        <v>100</v>
      </c>
      <c r="B103" s="225" t="s">
        <v>244</v>
      </c>
      <c r="C103" s="208"/>
      <c r="D103" s="208"/>
      <c r="E103" s="208"/>
      <c r="F103" s="208"/>
      <c r="G103" s="210"/>
      <c r="H103" s="338" t="s">
        <v>187</v>
      </c>
      <c r="I103" s="373">
        <v>522.27</v>
      </c>
      <c r="J103" s="293"/>
      <c r="K103" s="260"/>
      <c r="L103" s="260"/>
    </row>
    <row r="104" ht="15.75" customHeight="1" spans="1:12">
      <c r="A104" s="337" t="s">
        <v>104</v>
      </c>
      <c r="B104" s="225" t="s">
        <v>245</v>
      </c>
      <c r="C104" s="208"/>
      <c r="D104" s="208"/>
      <c r="E104" s="208"/>
      <c r="F104" s="208"/>
      <c r="G104" s="210"/>
      <c r="H104" s="338" t="s">
        <v>187</v>
      </c>
      <c r="I104" s="358">
        <v>59.58</v>
      </c>
      <c r="J104" s="293"/>
      <c r="K104" s="260"/>
      <c r="L104" s="260"/>
    </row>
    <row r="105" ht="15.75" customHeight="1" spans="1:12">
      <c r="A105" s="337" t="s">
        <v>108</v>
      </c>
      <c r="B105" s="225" t="s">
        <v>246</v>
      </c>
      <c r="C105" s="208"/>
      <c r="D105" s="208"/>
      <c r="E105" s="208"/>
      <c r="F105" s="208"/>
      <c r="G105" s="210"/>
      <c r="H105" s="339" t="s">
        <v>187</v>
      </c>
      <c r="I105" s="358">
        <v>7.12</v>
      </c>
      <c r="J105" s="293"/>
      <c r="K105" s="260"/>
      <c r="L105" s="260"/>
    </row>
    <row r="106" ht="15.75" customHeight="1" spans="1:12">
      <c r="A106" s="212" t="s">
        <v>247</v>
      </c>
      <c r="B106" s="208"/>
      <c r="C106" s="208"/>
      <c r="D106" s="208"/>
      <c r="E106" s="208"/>
      <c r="F106" s="208"/>
      <c r="G106" s="210"/>
      <c r="H106" s="232" t="s">
        <v>187</v>
      </c>
      <c r="I106" s="288">
        <f>SUM(I102:I105)</f>
        <v>588.97</v>
      </c>
      <c r="J106" s="293"/>
      <c r="K106" s="260"/>
      <c r="L106" s="260"/>
    </row>
    <row r="107" ht="15.75" customHeight="1" spans="1:12">
      <c r="A107" s="233" t="s">
        <v>248</v>
      </c>
      <c r="B107" s="234"/>
      <c r="C107" s="234"/>
      <c r="D107" s="234"/>
      <c r="E107" s="234"/>
      <c r="F107" s="234"/>
      <c r="G107" s="235" t="s">
        <v>162</v>
      </c>
      <c r="H107" s="208"/>
      <c r="I107" s="294">
        <f>I31</f>
        <v>2060.21</v>
      </c>
      <c r="J107" s="293"/>
      <c r="K107" s="260"/>
      <c r="L107" s="260"/>
    </row>
    <row r="108" ht="15.75" customHeight="1" spans="1:12">
      <c r="A108" s="236"/>
      <c r="B108" s="233"/>
      <c r="C108" s="233"/>
      <c r="D108" s="233"/>
      <c r="E108" s="233"/>
      <c r="F108" s="237"/>
      <c r="G108" s="235" t="s">
        <v>211</v>
      </c>
      <c r="H108" s="208"/>
      <c r="I108" s="294">
        <f>I64</f>
        <v>1872.18</v>
      </c>
      <c r="J108" s="293"/>
      <c r="K108" s="260"/>
      <c r="L108" s="260"/>
    </row>
    <row r="109" ht="15.75" customHeight="1" spans="1:12">
      <c r="A109" s="236"/>
      <c r="B109" s="233"/>
      <c r="C109" s="233"/>
      <c r="D109" s="233"/>
      <c r="E109" s="233"/>
      <c r="F109" s="237"/>
      <c r="G109" s="235" t="s">
        <v>221</v>
      </c>
      <c r="H109" s="208"/>
      <c r="I109" s="294">
        <f>I75</f>
        <v>274.88</v>
      </c>
      <c r="J109" s="293"/>
      <c r="K109" s="260"/>
      <c r="L109" s="260"/>
    </row>
    <row r="110" ht="15.75" customHeight="1" spans="1:12">
      <c r="A110" s="236"/>
      <c r="B110" s="233"/>
      <c r="C110" s="233"/>
      <c r="D110" s="233"/>
      <c r="E110" s="233"/>
      <c r="F110" s="237"/>
      <c r="G110" s="235" t="s">
        <v>249</v>
      </c>
      <c r="H110" s="208"/>
      <c r="I110" s="294">
        <f>I98</f>
        <v>80.78</v>
      </c>
      <c r="J110" s="293"/>
      <c r="K110" s="299"/>
      <c r="L110" s="299"/>
    </row>
    <row r="111" ht="15.75" customHeight="1" spans="1:12">
      <c r="A111" s="236"/>
      <c r="B111" s="233"/>
      <c r="C111" s="233"/>
      <c r="D111" s="233"/>
      <c r="E111" s="233"/>
      <c r="F111" s="237"/>
      <c r="G111" s="235" t="s">
        <v>250</v>
      </c>
      <c r="H111" s="208"/>
      <c r="I111" s="294">
        <f>I106</f>
        <v>588.97</v>
      </c>
      <c r="J111" s="293"/>
      <c r="K111" s="299"/>
      <c r="L111" s="299"/>
    </row>
    <row r="112" ht="15.75" customHeight="1" spans="1:12">
      <c r="A112" s="236"/>
      <c r="B112" s="237"/>
      <c r="C112" s="237"/>
      <c r="D112" s="237"/>
      <c r="E112" s="237"/>
      <c r="F112" s="237"/>
      <c r="G112" s="235" t="s">
        <v>75</v>
      </c>
      <c r="H112" s="208"/>
      <c r="I112" s="294">
        <f>SUM(I107:I111)</f>
        <v>4877.02</v>
      </c>
      <c r="J112" s="293"/>
      <c r="K112" s="260"/>
      <c r="L112" s="260"/>
    </row>
    <row r="113" ht="15.75" customHeight="1" spans="1:12">
      <c r="A113" s="212" t="s">
        <v>251</v>
      </c>
      <c r="B113" s="208"/>
      <c r="C113" s="208"/>
      <c r="D113" s="208"/>
      <c r="E113" s="208"/>
      <c r="F113" s="208"/>
      <c r="G113" s="208"/>
      <c r="H113" s="208"/>
      <c r="I113" s="210"/>
      <c r="J113" s="293"/>
      <c r="K113" s="260"/>
      <c r="L113" s="260"/>
    </row>
    <row r="114" ht="15.75" customHeight="1" spans="1:12">
      <c r="A114" s="227">
        <v>6</v>
      </c>
      <c r="B114" s="212" t="s">
        <v>252</v>
      </c>
      <c r="C114" s="208"/>
      <c r="D114" s="208"/>
      <c r="E114" s="208"/>
      <c r="F114" s="208"/>
      <c r="G114" s="210"/>
      <c r="H114" s="227" t="s">
        <v>138</v>
      </c>
      <c r="I114" s="227" t="s">
        <v>139</v>
      </c>
      <c r="J114" s="293"/>
      <c r="K114" s="260"/>
      <c r="L114" s="260"/>
    </row>
    <row r="115" ht="15.75" customHeight="1" spans="1:12">
      <c r="A115" s="228" t="s">
        <v>97</v>
      </c>
      <c r="B115" s="214" t="s">
        <v>253</v>
      </c>
      <c r="C115" s="208"/>
      <c r="D115" s="208"/>
      <c r="E115" s="208"/>
      <c r="F115" s="208"/>
      <c r="G115" s="210"/>
      <c r="H115" s="340">
        <v>0.0123</v>
      </c>
      <c r="I115" s="292">
        <f>ROUND(H115*I112,2)</f>
        <v>59.99</v>
      </c>
      <c r="J115" s="293"/>
      <c r="K115" s="260"/>
      <c r="L115" s="260"/>
    </row>
    <row r="116" ht="15.75" customHeight="1" spans="1:12">
      <c r="A116" s="228" t="s">
        <v>100</v>
      </c>
      <c r="B116" s="214" t="s">
        <v>254</v>
      </c>
      <c r="C116" s="208"/>
      <c r="D116" s="208"/>
      <c r="E116" s="208"/>
      <c r="F116" s="208"/>
      <c r="G116" s="210"/>
      <c r="H116" s="340">
        <v>0.0123</v>
      </c>
      <c r="I116" s="292">
        <f>ROUND(H116*(I112+I115),2)</f>
        <v>60.73</v>
      </c>
      <c r="J116" s="293"/>
      <c r="K116" s="260"/>
      <c r="L116" s="260"/>
    </row>
    <row r="117" ht="15.75" customHeight="1" spans="1:12">
      <c r="A117" s="228" t="s">
        <v>104</v>
      </c>
      <c r="B117" s="341" t="s">
        <v>255</v>
      </c>
      <c r="C117" s="208"/>
      <c r="D117" s="208"/>
      <c r="E117" s="208"/>
      <c r="F117" s="208"/>
      <c r="G117" s="210"/>
      <c r="H117" s="230"/>
      <c r="I117" s="361"/>
      <c r="J117" s="293"/>
      <c r="K117" s="260"/>
      <c r="L117" s="260"/>
    </row>
    <row r="118" ht="15.75" customHeight="1" spans="1:12">
      <c r="A118" s="228" t="s">
        <v>256</v>
      </c>
      <c r="B118" s="214" t="s">
        <v>257</v>
      </c>
      <c r="C118" s="208"/>
      <c r="D118" s="208"/>
      <c r="E118" s="208"/>
      <c r="F118" s="208"/>
      <c r="G118" s="210"/>
      <c r="H118" s="340">
        <v>0.0076</v>
      </c>
      <c r="I118" s="292">
        <f t="shared" ref="I118:I120" si="5">ROUND($I$128*H118,2)</f>
        <v>41.85</v>
      </c>
      <c r="J118" s="293"/>
      <c r="K118" s="260"/>
      <c r="L118" s="260"/>
    </row>
    <row r="119" ht="15.75" customHeight="1" spans="1:12">
      <c r="A119" s="228" t="s">
        <v>258</v>
      </c>
      <c r="B119" s="214" t="s">
        <v>152</v>
      </c>
      <c r="C119" s="208"/>
      <c r="D119" s="208"/>
      <c r="E119" s="208"/>
      <c r="F119" s="208"/>
      <c r="G119" s="210"/>
      <c r="H119" s="342">
        <v>0.0349</v>
      </c>
      <c r="I119" s="292">
        <f t="shared" si="5"/>
        <v>192.2</v>
      </c>
      <c r="J119" s="293"/>
      <c r="K119" s="260"/>
      <c r="L119" s="260"/>
    </row>
    <row r="120" ht="15.75" customHeight="1" spans="1:12">
      <c r="A120" s="228" t="s">
        <v>259</v>
      </c>
      <c r="B120" s="214" t="s">
        <v>260</v>
      </c>
      <c r="C120" s="208"/>
      <c r="D120" s="208"/>
      <c r="E120" s="208"/>
      <c r="F120" s="208"/>
      <c r="G120" s="210"/>
      <c r="H120" s="343">
        <v>0.05</v>
      </c>
      <c r="I120" s="292">
        <f t="shared" si="5"/>
        <v>275.36</v>
      </c>
      <c r="J120" s="293"/>
      <c r="K120" s="260"/>
      <c r="L120" s="260"/>
    </row>
    <row r="121" ht="15.75" customHeight="1" spans="1:12">
      <c r="A121" s="212" t="s">
        <v>261</v>
      </c>
      <c r="B121" s="208"/>
      <c r="C121" s="208"/>
      <c r="D121" s="208"/>
      <c r="E121" s="208"/>
      <c r="F121" s="208"/>
      <c r="G121" s="210"/>
      <c r="H121" s="344">
        <f>SUM(H115:H120)</f>
        <v>0.1171</v>
      </c>
      <c r="I121" s="288">
        <f>SUM(I115:I120)</f>
        <v>630.13</v>
      </c>
      <c r="J121" s="293"/>
      <c r="K121" s="260"/>
      <c r="L121" s="260"/>
    </row>
    <row r="122" ht="15.75" customHeight="1" spans="1:12">
      <c r="A122" s="215"/>
      <c r="B122" s="345"/>
      <c r="C122" s="345"/>
      <c r="D122" s="345"/>
      <c r="E122" s="345"/>
      <c r="F122" s="345"/>
      <c r="G122" s="345"/>
      <c r="H122" s="345"/>
      <c r="I122" s="261"/>
      <c r="J122" s="293"/>
      <c r="K122" s="260"/>
      <c r="L122" s="260"/>
    </row>
    <row r="123" ht="15.75" customHeight="1" spans="1:12">
      <c r="A123" s="346" t="s">
        <v>262</v>
      </c>
      <c r="B123" s="347" t="s">
        <v>263</v>
      </c>
      <c r="C123" s="347"/>
      <c r="D123" s="347"/>
      <c r="E123" s="347"/>
      <c r="F123" s="347"/>
      <c r="G123" s="347"/>
      <c r="H123" s="348">
        <f>SUM(H118+H119+H120)</f>
        <v>0.0925</v>
      </c>
      <c r="I123" s="362"/>
      <c r="J123" s="293"/>
      <c r="K123" s="260"/>
      <c r="L123" s="260"/>
    </row>
    <row r="124" ht="15.75" customHeight="1" spans="1:12">
      <c r="A124" s="346"/>
      <c r="B124" s="347">
        <v>100</v>
      </c>
      <c r="C124" s="347"/>
      <c r="D124" s="347"/>
      <c r="E124" s="347"/>
      <c r="F124" s="347"/>
      <c r="G124" s="347"/>
      <c r="H124" s="348"/>
      <c r="I124" s="362"/>
      <c r="J124" s="293"/>
      <c r="K124" s="260"/>
      <c r="L124" s="260"/>
    </row>
    <row r="125" ht="15.75" customHeight="1" spans="1:12">
      <c r="A125" s="349"/>
      <c r="B125" s="347"/>
      <c r="C125" s="347"/>
      <c r="D125" s="347"/>
      <c r="E125" s="347"/>
      <c r="F125" s="347"/>
      <c r="G125" s="347"/>
      <c r="H125" s="348"/>
      <c r="I125" s="362"/>
      <c r="J125" s="293"/>
      <c r="K125" s="299"/>
      <c r="L125" s="299"/>
    </row>
    <row r="126" ht="15.75" customHeight="1" spans="1:12">
      <c r="A126" s="346" t="s">
        <v>264</v>
      </c>
      <c r="B126" s="347" t="s">
        <v>265</v>
      </c>
      <c r="C126" s="347"/>
      <c r="D126" s="347"/>
      <c r="E126" s="347"/>
      <c r="F126" s="347"/>
      <c r="G126" s="347"/>
      <c r="H126" s="348"/>
      <c r="I126" s="362">
        <f>I112+I115+I116</f>
        <v>4997.74</v>
      </c>
      <c r="J126" s="293"/>
      <c r="K126" s="260"/>
      <c r="L126" s="260"/>
    </row>
    <row r="127" ht="15.75" customHeight="1" spans="1:12">
      <c r="A127" s="346"/>
      <c r="B127" s="347"/>
      <c r="C127" s="347"/>
      <c r="D127" s="347"/>
      <c r="E127" s="347"/>
      <c r="F127" s="347"/>
      <c r="G127" s="347"/>
      <c r="H127" s="348"/>
      <c r="I127" s="362"/>
      <c r="J127" s="293"/>
      <c r="K127" s="260"/>
      <c r="L127" s="260"/>
    </row>
    <row r="128" ht="15.75" customHeight="1" spans="1:12">
      <c r="A128" s="346" t="s">
        <v>266</v>
      </c>
      <c r="B128" s="347" t="s">
        <v>267</v>
      </c>
      <c r="C128" s="347"/>
      <c r="D128" s="347"/>
      <c r="E128" s="347"/>
      <c r="F128" s="347"/>
      <c r="G128" s="347"/>
      <c r="H128" s="348"/>
      <c r="I128" s="362">
        <f>ROUND(I126/(1-H123),2)</f>
        <v>5507.15</v>
      </c>
      <c r="J128" s="293"/>
      <c r="K128" s="260"/>
      <c r="L128" s="260"/>
    </row>
    <row r="129" ht="15.75" customHeight="1" spans="1:12">
      <c r="A129" s="346"/>
      <c r="B129" s="347"/>
      <c r="C129" s="347"/>
      <c r="D129" s="347"/>
      <c r="E129" s="347"/>
      <c r="F129" s="347"/>
      <c r="G129" s="347"/>
      <c r="H129" s="348"/>
      <c r="I129" s="362"/>
      <c r="J129" s="293"/>
      <c r="K129" s="260"/>
      <c r="L129" s="260"/>
    </row>
    <row r="130" ht="15.75" customHeight="1" spans="1:12">
      <c r="A130" s="346"/>
      <c r="B130" s="347" t="s">
        <v>268</v>
      </c>
      <c r="C130" s="347"/>
      <c r="D130" s="347"/>
      <c r="E130" s="347"/>
      <c r="F130" s="347"/>
      <c r="G130" s="347"/>
      <c r="H130" s="348"/>
      <c r="I130" s="362">
        <f>I128-I126</f>
        <v>509.41</v>
      </c>
      <c r="J130" s="293"/>
      <c r="K130" s="260"/>
      <c r="L130" s="260"/>
    </row>
    <row r="131" ht="15.75" customHeight="1" spans="1:12">
      <c r="A131" s="215"/>
      <c r="B131" s="363"/>
      <c r="C131" s="363"/>
      <c r="D131" s="363"/>
      <c r="E131" s="363"/>
      <c r="F131" s="363"/>
      <c r="G131" s="363"/>
      <c r="H131" s="363"/>
      <c r="I131" s="364"/>
      <c r="J131" s="293"/>
      <c r="K131" s="260"/>
      <c r="L131" s="260"/>
    </row>
    <row r="132" ht="15.75" customHeight="1" spans="1:12">
      <c r="A132" s="212" t="s">
        <v>269</v>
      </c>
      <c r="B132" s="208"/>
      <c r="C132" s="208"/>
      <c r="D132" s="208"/>
      <c r="E132" s="208"/>
      <c r="F132" s="208"/>
      <c r="G132" s="208"/>
      <c r="H132" s="208"/>
      <c r="I132" s="210"/>
      <c r="J132" s="293"/>
      <c r="K132" s="260"/>
      <c r="L132" s="260"/>
    </row>
    <row r="133" ht="15.75" customHeight="1" spans="1:12">
      <c r="A133" s="212" t="s">
        <v>270</v>
      </c>
      <c r="B133" s="208"/>
      <c r="C133" s="208"/>
      <c r="D133" s="208"/>
      <c r="E133" s="208"/>
      <c r="F133" s="208"/>
      <c r="G133" s="208"/>
      <c r="H133" s="210"/>
      <c r="I133" s="227" t="s">
        <v>139</v>
      </c>
      <c r="J133" s="293"/>
      <c r="K133" s="299"/>
      <c r="L133" s="299"/>
    </row>
    <row r="134" ht="15.75" customHeight="1" spans="1:12">
      <c r="A134" s="213" t="s">
        <v>97</v>
      </c>
      <c r="B134" s="214" t="str">
        <f>A23</f>
        <v>MÓDULO 1 - COMPOSIÇÃO DA REMUNERAÇÃO</v>
      </c>
      <c r="C134" s="208"/>
      <c r="D134" s="208"/>
      <c r="E134" s="208"/>
      <c r="F134" s="208"/>
      <c r="G134" s="208"/>
      <c r="H134" s="210"/>
      <c r="I134" s="365">
        <f>I31</f>
        <v>2060.21</v>
      </c>
      <c r="J134" s="293"/>
      <c r="K134" s="299"/>
      <c r="L134" s="299"/>
    </row>
    <row r="135" ht="15.75" customHeight="1" spans="1:12">
      <c r="A135" s="213" t="s">
        <v>100</v>
      </c>
      <c r="B135" s="214" t="str">
        <f>A33</f>
        <v>MÓDULO 2 – ENCARGOS E BENEFÍCIOS ANUAIS, MENSAIS E DIÁRIOS</v>
      </c>
      <c r="C135" s="208"/>
      <c r="D135" s="208"/>
      <c r="E135" s="208"/>
      <c r="F135" s="208"/>
      <c r="G135" s="208"/>
      <c r="H135" s="210"/>
      <c r="I135" s="365">
        <f>I64</f>
        <v>1872.18</v>
      </c>
      <c r="J135" s="293"/>
      <c r="K135" s="299"/>
      <c r="L135" s="299"/>
    </row>
    <row r="136" ht="15.75" customHeight="1" spans="1:12">
      <c r="A136" s="213" t="s">
        <v>104</v>
      </c>
      <c r="B136" s="214" t="str">
        <f>A68</f>
        <v>MÓDULO 3 – PROVISÃO PARA RESCISÃO</v>
      </c>
      <c r="C136" s="208"/>
      <c r="D136" s="208"/>
      <c r="E136" s="208"/>
      <c r="F136" s="208"/>
      <c r="G136" s="208"/>
      <c r="H136" s="210"/>
      <c r="I136" s="365">
        <f>I75</f>
        <v>274.88</v>
      </c>
      <c r="J136" s="293"/>
      <c r="K136" s="247"/>
      <c r="L136" s="247"/>
    </row>
    <row r="137" ht="15.75" customHeight="1" spans="1:12">
      <c r="A137" s="213" t="s">
        <v>108</v>
      </c>
      <c r="B137" s="214" t="str">
        <f>A80</f>
        <v>MÓDULO 4 – CUSTO DE REPOSIÇÃO DO PROFISSIONAL AUSENTE</v>
      </c>
      <c r="C137" s="208"/>
      <c r="D137" s="208"/>
      <c r="E137" s="208"/>
      <c r="F137" s="208"/>
      <c r="G137" s="208"/>
      <c r="H137" s="210"/>
      <c r="I137" s="365">
        <f>I98</f>
        <v>80.78</v>
      </c>
      <c r="J137" s="366"/>
      <c r="K137" s="247"/>
      <c r="L137" s="247"/>
    </row>
    <row r="138" ht="15.75" customHeight="1" spans="1:12">
      <c r="A138" s="213" t="s">
        <v>148</v>
      </c>
      <c r="B138" s="214" t="str">
        <f>A100</f>
        <v>MÓDULO 5 – INSUMOS DIVERSOS</v>
      </c>
      <c r="C138" s="208"/>
      <c r="D138" s="208"/>
      <c r="E138" s="208"/>
      <c r="F138" s="208"/>
      <c r="G138" s="208"/>
      <c r="H138" s="210"/>
      <c r="I138" s="365">
        <f>I106</f>
        <v>588.97</v>
      </c>
      <c r="J138" s="293"/>
      <c r="K138" s="247"/>
      <c r="L138" s="247"/>
    </row>
    <row r="139" ht="15.75" customHeight="1" spans="1:12">
      <c r="A139" s="212" t="s">
        <v>271</v>
      </c>
      <c r="B139" s="208"/>
      <c r="C139" s="208"/>
      <c r="D139" s="208"/>
      <c r="E139" s="208"/>
      <c r="F139" s="208"/>
      <c r="G139" s="208"/>
      <c r="H139" s="210"/>
      <c r="I139" s="288">
        <f>SUM(I134:I138)</f>
        <v>4877.02</v>
      </c>
      <c r="J139" s="293"/>
      <c r="K139" s="246"/>
      <c r="L139" s="246"/>
    </row>
    <row r="140" ht="15.75" customHeight="1" spans="1:12">
      <c r="A140" s="213" t="s">
        <v>150</v>
      </c>
      <c r="B140" s="214" t="str">
        <f>A113</f>
        <v>MÓDULO 6 – CUSTOS INDIRETOS, TRIBUTOS E LUCRO</v>
      </c>
      <c r="C140" s="208"/>
      <c r="D140" s="208"/>
      <c r="E140" s="208"/>
      <c r="F140" s="208"/>
      <c r="G140" s="208"/>
      <c r="H140" s="210"/>
      <c r="I140" s="365">
        <f>I121</f>
        <v>630.13</v>
      </c>
      <c r="J140" s="367">
        <f>SUM(J30:J139)</f>
        <v>3609.250772</v>
      </c>
      <c r="K140" s="246"/>
      <c r="L140" s="246"/>
    </row>
    <row r="141" ht="15.75" customHeight="1" spans="1:12">
      <c r="A141" s="212" t="s">
        <v>272</v>
      </c>
      <c r="B141" s="208"/>
      <c r="C141" s="208"/>
      <c r="D141" s="208"/>
      <c r="E141" s="208"/>
      <c r="F141" s="208"/>
      <c r="G141" s="208"/>
      <c r="H141" s="210"/>
      <c r="I141" s="288">
        <f>SUM(I139:I140)</f>
        <v>5507.15</v>
      </c>
      <c r="J141" s="246"/>
      <c r="K141" s="246"/>
      <c r="L141" s="246"/>
    </row>
    <row r="142" ht="15.75" customHeight="1" spans="9:9">
      <c r="I142" s="368"/>
    </row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51">
    <mergeCell ref="A1:I1"/>
    <mergeCell ref="A3:I3"/>
    <mergeCell ref="A4:I4"/>
    <mergeCell ref="A5:G5"/>
    <mergeCell ref="H5:I5"/>
    <mergeCell ref="A6:I6"/>
    <mergeCell ref="A7:I7"/>
    <mergeCell ref="B8:H8"/>
    <mergeCell ref="B9:H9"/>
    <mergeCell ref="B10:H10"/>
    <mergeCell ref="B11:H11"/>
    <mergeCell ref="A12:I12"/>
    <mergeCell ref="A13:I13"/>
    <mergeCell ref="A14:B14"/>
    <mergeCell ref="C14:D14"/>
    <mergeCell ref="E14:I14"/>
    <mergeCell ref="A15:B15"/>
    <mergeCell ref="C15:D15"/>
    <mergeCell ref="E15:I15"/>
    <mergeCell ref="A16:I16"/>
    <mergeCell ref="B17:H17"/>
    <mergeCell ref="B18:H18"/>
    <mergeCell ref="B19:H19"/>
    <mergeCell ref="B20:H20"/>
    <mergeCell ref="B21:H21"/>
    <mergeCell ref="A22:I22"/>
    <mergeCell ref="A23:I23"/>
    <mergeCell ref="B24:G24"/>
    <mergeCell ref="B25:G25"/>
    <mergeCell ref="B26:G26"/>
    <mergeCell ref="B27:G27"/>
    <mergeCell ref="B28:G28"/>
    <mergeCell ref="B29:G29"/>
    <mergeCell ref="B30:G30"/>
    <mergeCell ref="A31:H31"/>
    <mergeCell ref="A32:I32"/>
    <mergeCell ref="A33:I33"/>
    <mergeCell ref="A34:G34"/>
    <mergeCell ref="B35:G35"/>
    <mergeCell ref="B36:G36"/>
    <mergeCell ref="A37:G37"/>
    <mergeCell ref="G38:H38"/>
    <mergeCell ref="G39:H39"/>
    <mergeCell ref="G40:H40"/>
    <mergeCell ref="A41:G41"/>
    <mergeCell ref="B42:G42"/>
    <mergeCell ref="B43:G43"/>
    <mergeCell ref="B44:G44"/>
    <mergeCell ref="B45:G45"/>
    <mergeCell ref="B46:G46"/>
    <mergeCell ref="B47:G47"/>
    <mergeCell ref="B48:G48"/>
    <mergeCell ref="B49:G49"/>
    <mergeCell ref="K49:L49"/>
    <mergeCell ref="A50:G50"/>
    <mergeCell ref="K50:L50"/>
    <mergeCell ref="A51:I51"/>
    <mergeCell ref="A52:G52"/>
    <mergeCell ref="B53:G53"/>
    <mergeCell ref="B54:G54"/>
    <mergeCell ref="B55:G55"/>
    <mergeCell ref="B56:G56"/>
    <mergeCell ref="A57:H57"/>
    <mergeCell ref="A58:I58"/>
    <mergeCell ref="A59:I59"/>
    <mergeCell ref="A60:H60"/>
    <mergeCell ref="B61:H61"/>
    <mergeCell ref="B62:H62"/>
    <mergeCell ref="B63:H63"/>
    <mergeCell ref="A64:H64"/>
    <mergeCell ref="G65:H65"/>
    <mergeCell ref="G66:H66"/>
    <mergeCell ref="G67:H67"/>
    <mergeCell ref="A68:I68"/>
    <mergeCell ref="B69:G69"/>
    <mergeCell ref="B70:G70"/>
    <mergeCell ref="B71:G71"/>
    <mergeCell ref="B72:G72"/>
    <mergeCell ref="B73:G73"/>
    <mergeCell ref="B74:G74"/>
    <mergeCell ref="A75:G75"/>
    <mergeCell ref="G76:H76"/>
    <mergeCell ref="G77:H77"/>
    <mergeCell ref="G78:H78"/>
    <mergeCell ref="G79:H79"/>
    <mergeCell ref="A80:I80"/>
    <mergeCell ref="A81:G81"/>
    <mergeCell ref="B82:G82"/>
    <mergeCell ref="B83:G83"/>
    <mergeCell ref="B84:G84"/>
    <mergeCell ref="B85:G85"/>
    <mergeCell ref="B86:G86"/>
    <mergeCell ref="B87:G87"/>
    <mergeCell ref="A88:G88"/>
    <mergeCell ref="A89:I89"/>
    <mergeCell ref="A90:G90"/>
    <mergeCell ref="B91:G91"/>
    <mergeCell ref="A92:G92"/>
    <mergeCell ref="A93:I93"/>
    <mergeCell ref="A94:I94"/>
    <mergeCell ref="A95:H95"/>
    <mergeCell ref="B96:H96"/>
    <mergeCell ref="B97:H97"/>
    <mergeCell ref="A98:H98"/>
    <mergeCell ref="A99:I99"/>
    <mergeCell ref="A100:I100"/>
    <mergeCell ref="B101:G101"/>
    <mergeCell ref="B102:G102"/>
    <mergeCell ref="B103:G103"/>
    <mergeCell ref="B104:G104"/>
    <mergeCell ref="B105:G105"/>
    <mergeCell ref="A106:G106"/>
    <mergeCell ref="G107:H107"/>
    <mergeCell ref="G108:H108"/>
    <mergeCell ref="G109:H109"/>
    <mergeCell ref="G110:H110"/>
    <mergeCell ref="G111:H111"/>
    <mergeCell ref="G112:H112"/>
    <mergeCell ref="A113:I113"/>
    <mergeCell ref="B114:G114"/>
    <mergeCell ref="B115:G115"/>
    <mergeCell ref="B116:G116"/>
    <mergeCell ref="B117:G117"/>
    <mergeCell ref="B118:G118"/>
    <mergeCell ref="B119:G119"/>
    <mergeCell ref="B120:G120"/>
    <mergeCell ref="A121:G121"/>
    <mergeCell ref="B122:I122"/>
    <mergeCell ref="B123:G123"/>
    <mergeCell ref="B124:G124"/>
    <mergeCell ref="B126:G126"/>
    <mergeCell ref="B128:G128"/>
    <mergeCell ref="B130:G130"/>
    <mergeCell ref="A132:I132"/>
    <mergeCell ref="A133:H133"/>
    <mergeCell ref="B134:H134"/>
    <mergeCell ref="B135:H135"/>
    <mergeCell ref="B136:H136"/>
    <mergeCell ref="B137:H137"/>
    <mergeCell ref="B138:H138"/>
    <mergeCell ref="A139:H139"/>
    <mergeCell ref="B140:H140"/>
    <mergeCell ref="A141:H141"/>
    <mergeCell ref="J3:J30"/>
    <mergeCell ref="K52:K54"/>
    <mergeCell ref="L52:L54"/>
    <mergeCell ref="A38:F40"/>
    <mergeCell ref="A65:F67"/>
    <mergeCell ref="A76:F79"/>
    <mergeCell ref="A107:F112"/>
    <mergeCell ref="K62:L71"/>
  </mergeCells>
  <pageMargins left="0.31496062992126" right="0.31496062992126" top="0.31496062992126" bottom="0.31496062992126" header="0" footer="0"/>
  <pageSetup paperSize="9" scale="33" fitToHeight="0" orientation="portrait"/>
  <headerFooter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99"/>
  <sheetViews>
    <sheetView zoomScale="70" zoomScaleNormal="70" zoomScaleSheetLayoutView="85" topLeftCell="A95" workbookViewId="0">
      <selection activeCell="H119" sqref="H119"/>
    </sheetView>
  </sheetViews>
  <sheetFormatPr defaultColWidth="14.4285714285714" defaultRowHeight="15" customHeight="1"/>
  <cols>
    <col min="1" max="1" width="7.42857142857143" style="1" customWidth="1"/>
    <col min="2" max="2" width="22.7142857142857" style="1" customWidth="1"/>
    <col min="3" max="3" width="15" style="1" customWidth="1"/>
    <col min="4" max="4" width="10.4285714285714" style="1" customWidth="1"/>
    <col min="5" max="5" width="13.4285714285714" style="1" customWidth="1"/>
    <col min="6" max="6" width="11.4285714285714" style="1" customWidth="1"/>
    <col min="7" max="7" width="12.4285714285714" style="1" customWidth="1"/>
    <col min="8" max="8" width="11.8571428571429" style="1" customWidth="1"/>
    <col min="9" max="9" width="38.1428571428571" style="1" customWidth="1"/>
    <col min="10" max="10" width="28.152380952381" style="205" customWidth="1"/>
    <col min="11" max="11" width="48.5714285714286" style="205" customWidth="1"/>
    <col min="12" max="12" width="28.152380952381" style="205" customWidth="1"/>
    <col min="13" max="13" width="30.8571428571429" style="1" customWidth="1"/>
    <col min="14" max="14" width="10.5714285714286" style="1" customWidth="1"/>
    <col min="15" max="16384" width="14.4285714285714" style="1"/>
  </cols>
  <sheetData>
    <row r="1" customHeight="1" spans="1:12">
      <c r="A1" s="206" t="s">
        <v>275</v>
      </c>
      <c r="B1" s="206"/>
      <c r="C1" s="206"/>
      <c r="D1" s="206"/>
      <c r="E1" s="206"/>
      <c r="F1" s="206"/>
      <c r="G1" s="206"/>
      <c r="H1" s="206"/>
      <c r="I1" s="206"/>
      <c r="J1" s="246"/>
      <c r="K1" s="247"/>
      <c r="L1" s="247"/>
    </row>
    <row r="2" customHeight="1" spans="10:12">
      <c r="J2" s="246"/>
      <c r="K2" s="247"/>
      <c r="L2" s="247"/>
    </row>
    <row r="3" ht="15.75" spans="1:12">
      <c r="A3" s="207" t="s">
        <v>299</v>
      </c>
      <c r="B3" s="208"/>
      <c r="C3" s="208"/>
      <c r="D3" s="208"/>
      <c r="E3" s="208"/>
      <c r="F3" s="208"/>
      <c r="G3" s="208"/>
      <c r="H3" s="208"/>
      <c r="I3" s="210"/>
      <c r="J3" s="248" t="s">
        <v>93</v>
      </c>
      <c r="K3" s="247"/>
      <c r="L3" s="247"/>
    </row>
    <row r="4" ht="15.75" spans="1:12">
      <c r="A4" s="207"/>
      <c r="B4" s="209"/>
      <c r="C4" s="209"/>
      <c r="D4" s="209"/>
      <c r="E4" s="209"/>
      <c r="F4" s="209"/>
      <c r="G4" s="209"/>
      <c r="H4" s="209"/>
      <c r="I4" s="249"/>
      <c r="J4" s="248"/>
      <c r="K4" s="247"/>
      <c r="L4" s="247"/>
    </row>
    <row r="5" ht="15.75" spans="1:12">
      <c r="A5" s="207" t="s">
        <v>94</v>
      </c>
      <c r="B5" s="208"/>
      <c r="C5" s="208"/>
      <c r="D5" s="208"/>
      <c r="E5" s="208"/>
      <c r="F5" s="208"/>
      <c r="G5" s="210"/>
      <c r="H5" s="211" t="s">
        <v>95</v>
      </c>
      <c r="I5" s="210"/>
      <c r="J5" s="248"/>
      <c r="K5" s="247"/>
      <c r="L5" s="247"/>
    </row>
    <row r="6" ht="15.75" spans="1:12">
      <c r="A6" s="207"/>
      <c r="B6" s="209"/>
      <c r="C6" s="209"/>
      <c r="D6" s="209"/>
      <c r="E6" s="209"/>
      <c r="F6" s="209"/>
      <c r="G6" s="209"/>
      <c r="H6" s="209"/>
      <c r="I6" s="249"/>
      <c r="J6" s="248"/>
      <c r="K6" s="250"/>
      <c r="L6" s="250"/>
    </row>
    <row r="7" ht="16.5" spans="1:12">
      <c r="A7" s="212" t="s">
        <v>96</v>
      </c>
      <c r="B7" s="208"/>
      <c r="C7" s="208"/>
      <c r="D7" s="208"/>
      <c r="E7" s="208"/>
      <c r="F7" s="208"/>
      <c r="G7" s="208"/>
      <c r="H7" s="208"/>
      <c r="I7" s="210"/>
      <c r="J7" s="248"/>
      <c r="K7" s="247"/>
      <c r="L7" s="247"/>
    </row>
    <row r="8" ht="15.75" spans="1:12">
      <c r="A8" s="213" t="s">
        <v>97</v>
      </c>
      <c r="B8" s="214" t="s">
        <v>98</v>
      </c>
      <c r="C8" s="208"/>
      <c r="D8" s="208"/>
      <c r="E8" s="208"/>
      <c r="F8" s="208"/>
      <c r="G8" s="208"/>
      <c r="H8" s="210"/>
      <c r="I8" s="251"/>
      <c r="J8" s="248"/>
      <c r="K8" s="252" t="s">
        <v>99</v>
      </c>
      <c r="L8" s="253"/>
    </row>
    <row r="9" ht="16.5" spans="1:12">
      <c r="A9" s="213" t="s">
        <v>100</v>
      </c>
      <c r="B9" s="214" t="s">
        <v>101</v>
      </c>
      <c r="C9" s="208"/>
      <c r="D9" s="208"/>
      <c r="E9" s="208"/>
      <c r="F9" s="208"/>
      <c r="G9" s="208"/>
      <c r="H9" s="210"/>
      <c r="I9" s="254" t="s">
        <v>102</v>
      </c>
      <c r="J9" s="248"/>
      <c r="K9" s="255" t="s">
        <v>103</v>
      </c>
      <c r="L9" s="256"/>
    </row>
    <row r="10" ht="16.5" spans="1:12">
      <c r="A10" s="213" t="s">
        <v>104</v>
      </c>
      <c r="B10" s="214" t="s">
        <v>105</v>
      </c>
      <c r="C10" s="208"/>
      <c r="D10" s="208"/>
      <c r="E10" s="208"/>
      <c r="F10" s="208"/>
      <c r="G10" s="208"/>
      <c r="H10" s="210"/>
      <c r="I10" s="257" t="s">
        <v>283</v>
      </c>
      <c r="J10" s="248"/>
      <c r="K10" s="258" t="s">
        <v>107</v>
      </c>
      <c r="L10" s="259">
        <f>J140</f>
        <v>2838.06076</v>
      </c>
    </row>
    <row r="11" ht="16.5" spans="1:12">
      <c r="A11" s="213" t="s">
        <v>108</v>
      </c>
      <c r="B11" s="214" t="s">
        <v>109</v>
      </c>
      <c r="C11" s="208"/>
      <c r="D11" s="208"/>
      <c r="E11" s="208"/>
      <c r="F11" s="208"/>
      <c r="G11" s="208"/>
      <c r="H11" s="210"/>
      <c r="I11" s="213">
        <v>12</v>
      </c>
      <c r="J11" s="248"/>
      <c r="K11" s="260"/>
      <c r="L11" s="260"/>
    </row>
    <row r="12" ht="15.75" spans="1:12">
      <c r="A12" s="215"/>
      <c r="B12" s="215"/>
      <c r="C12" s="215"/>
      <c r="D12" s="215"/>
      <c r="E12" s="215"/>
      <c r="F12" s="215"/>
      <c r="G12" s="215"/>
      <c r="H12" s="215"/>
      <c r="I12" s="261"/>
      <c r="J12" s="248"/>
      <c r="K12" s="252" t="s">
        <v>110</v>
      </c>
      <c r="L12" s="253"/>
    </row>
    <row r="13" ht="16.5" spans="1:12">
      <c r="A13" s="212" t="s">
        <v>111</v>
      </c>
      <c r="B13" s="208"/>
      <c r="C13" s="208"/>
      <c r="D13" s="208"/>
      <c r="E13" s="208"/>
      <c r="F13" s="208"/>
      <c r="G13" s="208"/>
      <c r="H13" s="208"/>
      <c r="I13" s="210"/>
      <c r="J13" s="248"/>
      <c r="K13" s="262" t="s">
        <v>112</v>
      </c>
      <c r="L13" s="263"/>
    </row>
    <row r="14" ht="12.75" customHeight="1" spans="1:12">
      <c r="A14" s="216" t="s">
        <v>113</v>
      </c>
      <c r="B14" s="210"/>
      <c r="C14" s="216" t="s">
        <v>114</v>
      </c>
      <c r="D14" s="210"/>
      <c r="E14" s="216" t="s">
        <v>115</v>
      </c>
      <c r="F14" s="208"/>
      <c r="G14" s="208"/>
      <c r="H14" s="208"/>
      <c r="I14" s="210"/>
      <c r="J14" s="248"/>
      <c r="K14" s="264" t="s">
        <v>116</v>
      </c>
      <c r="L14" s="265">
        <v>0.11</v>
      </c>
    </row>
    <row r="15" ht="15.75" spans="1:12">
      <c r="A15" s="217" t="s">
        <v>300</v>
      </c>
      <c r="B15" s="218"/>
      <c r="C15" s="219" t="s">
        <v>12</v>
      </c>
      <c r="D15" s="220"/>
      <c r="E15" s="221">
        <v>1</v>
      </c>
      <c r="F15" s="222"/>
      <c r="G15" s="222"/>
      <c r="H15" s="222"/>
      <c r="I15" s="266"/>
      <c r="J15" s="248"/>
      <c r="K15" s="267" t="s">
        <v>118</v>
      </c>
      <c r="L15" s="268">
        <f>I54</f>
        <v>473.82</v>
      </c>
    </row>
    <row r="16" ht="15.75" spans="1:12">
      <c r="A16" s="212" t="s">
        <v>119</v>
      </c>
      <c r="B16" s="208"/>
      <c r="C16" s="208"/>
      <c r="D16" s="208"/>
      <c r="E16" s="208"/>
      <c r="F16" s="208"/>
      <c r="G16" s="208"/>
      <c r="H16" s="208"/>
      <c r="I16" s="210"/>
      <c r="J16" s="248"/>
      <c r="K16" s="267" t="s">
        <v>120</v>
      </c>
      <c r="L16" s="268">
        <f>I106</f>
        <v>89.81</v>
      </c>
    </row>
    <row r="17" ht="15.75" spans="1:12">
      <c r="A17" s="213">
        <v>1</v>
      </c>
      <c r="B17" s="214" t="s">
        <v>121</v>
      </c>
      <c r="C17" s="208"/>
      <c r="D17" s="208"/>
      <c r="E17" s="208"/>
      <c r="F17" s="208"/>
      <c r="G17" s="208"/>
      <c r="H17" s="210"/>
      <c r="I17" s="213" t="s">
        <v>26</v>
      </c>
      <c r="J17" s="248"/>
      <c r="K17" s="267" t="s">
        <v>123</v>
      </c>
      <c r="L17" s="268">
        <f>I53</f>
        <v>0</v>
      </c>
    </row>
    <row r="18" ht="15.75" spans="1:12">
      <c r="A18" s="213">
        <v>2</v>
      </c>
      <c r="B18" s="214" t="s">
        <v>124</v>
      </c>
      <c r="C18" s="208"/>
      <c r="D18" s="208"/>
      <c r="E18" s="208"/>
      <c r="F18" s="208"/>
      <c r="G18" s="208"/>
      <c r="H18" s="210"/>
      <c r="I18" s="254" t="s">
        <v>27</v>
      </c>
      <c r="J18" s="248"/>
      <c r="K18" s="269" t="s">
        <v>125</v>
      </c>
      <c r="L18" s="270">
        <f>SUM(L15:L17)</f>
        <v>563.63</v>
      </c>
    </row>
    <row r="19" ht="15.75" spans="1:12">
      <c r="A19" s="213">
        <v>3</v>
      </c>
      <c r="B19" s="214" t="s">
        <v>126</v>
      </c>
      <c r="C19" s="208"/>
      <c r="D19" s="208"/>
      <c r="E19" s="208"/>
      <c r="F19" s="208"/>
      <c r="G19" s="208"/>
      <c r="H19" s="210"/>
      <c r="I19" s="369">
        <v>1540.62</v>
      </c>
      <c r="J19" s="248"/>
      <c r="K19" s="267" t="s">
        <v>127</v>
      </c>
      <c r="L19" s="272">
        <f>I141</f>
        <v>3886.94</v>
      </c>
    </row>
    <row r="20" ht="25.5" spans="1:12">
      <c r="A20" s="223">
        <v>4</v>
      </c>
      <c r="B20" s="224" t="s">
        <v>128</v>
      </c>
      <c r="C20" s="208"/>
      <c r="D20" s="208"/>
      <c r="E20" s="208"/>
      <c r="F20" s="208"/>
      <c r="G20" s="208"/>
      <c r="H20" s="210"/>
      <c r="I20" s="273" t="s">
        <v>129</v>
      </c>
      <c r="J20" s="248"/>
      <c r="K20" s="274" t="s">
        <v>130</v>
      </c>
      <c r="L20" s="275">
        <f>L19-L18</f>
        <v>3323.31</v>
      </c>
    </row>
    <row r="21" ht="16.5" spans="1:12">
      <c r="A21" s="213">
        <v>5</v>
      </c>
      <c r="B21" s="214" t="s">
        <v>131</v>
      </c>
      <c r="C21" s="208"/>
      <c r="D21" s="208"/>
      <c r="E21" s="208"/>
      <c r="F21" s="208"/>
      <c r="G21" s="208"/>
      <c r="H21" s="210"/>
      <c r="I21" s="276" t="s">
        <v>132</v>
      </c>
      <c r="J21" s="248"/>
      <c r="K21" s="277" t="s">
        <v>133</v>
      </c>
      <c r="L21" s="278">
        <f>L20*11%</f>
        <v>365.5641</v>
      </c>
    </row>
    <row r="22" ht="16.5" spans="1:12">
      <c r="A22" s="225"/>
      <c r="B22" s="208"/>
      <c r="C22" s="208"/>
      <c r="D22" s="208"/>
      <c r="E22" s="208"/>
      <c r="F22" s="208"/>
      <c r="G22" s="208"/>
      <c r="H22" s="208"/>
      <c r="I22" s="210"/>
      <c r="J22" s="248"/>
      <c r="K22" s="264" t="s">
        <v>134</v>
      </c>
      <c r="L22" s="279"/>
    </row>
    <row r="23" ht="15.75" customHeight="1" spans="1:12">
      <c r="A23" s="212" t="s">
        <v>135</v>
      </c>
      <c r="B23" s="208"/>
      <c r="C23" s="208"/>
      <c r="D23" s="208"/>
      <c r="E23" s="208"/>
      <c r="F23" s="208"/>
      <c r="G23" s="208"/>
      <c r="H23" s="208"/>
      <c r="I23" s="210"/>
      <c r="J23" s="248"/>
      <c r="K23" s="280" t="s">
        <v>136</v>
      </c>
      <c r="L23" s="281">
        <v>0.012</v>
      </c>
    </row>
    <row r="24" ht="15.75" customHeight="1" spans="1:12">
      <c r="A24" s="226">
        <v>1</v>
      </c>
      <c r="B24" s="212" t="s">
        <v>137</v>
      </c>
      <c r="C24" s="208"/>
      <c r="D24" s="208"/>
      <c r="E24" s="208"/>
      <c r="F24" s="208"/>
      <c r="G24" s="210"/>
      <c r="H24" s="227" t="s">
        <v>138</v>
      </c>
      <c r="I24" s="227" t="s">
        <v>139</v>
      </c>
      <c r="J24" s="248"/>
      <c r="K24" s="282" t="s">
        <v>140</v>
      </c>
      <c r="L24" s="283">
        <v>0.048</v>
      </c>
    </row>
    <row r="25" ht="15.75" customHeight="1" spans="1:12">
      <c r="A25" s="228" t="s">
        <v>97</v>
      </c>
      <c r="B25" s="214" t="s">
        <v>141</v>
      </c>
      <c r="C25" s="208"/>
      <c r="D25" s="208"/>
      <c r="E25" s="208"/>
      <c r="F25" s="208"/>
      <c r="G25" s="210"/>
      <c r="H25" s="229"/>
      <c r="I25" s="371">
        <f>I19</f>
        <v>1540.62</v>
      </c>
      <c r="J25" s="248"/>
      <c r="K25" s="267" t="s">
        <v>142</v>
      </c>
      <c r="L25" s="272">
        <f>L19</f>
        <v>3886.94</v>
      </c>
    </row>
    <row r="26" ht="15.75" customHeight="1" spans="1:12">
      <c r="A26" s="228" t="s">
        <v>100</v>
      </c>
      <c r="B26" s="214" t="s">
        <v>143</v>
      </c>
      <c r="C26" s="208"/>
      <c r="D26" s="208"/>
      <c r="E26" s="208"/>
      <c r="F26" s="208"/>
      <c r="G26" s="210"/>
      <c r="H26" s="230"/>
      <c r="I26" s="285">
        <v>0</v>
      </c>
      <c r="J26" s="248"/>
      <c r="K26" s="277" t="s">
        <v>144</v>
      </c>
      <c r="L26" s="278">
        <f>L25*L23</f>
        <v>46.64328</v>
      </c>
    </row>
    <row r="27" ht="15.75" customHeight="1" spans="1:12">
      <c r="A27" s="228" t="s">
        <v>104</v>
      </c>
      <c r="B27" s="214" t="s">
        <v>145</v>
      </c>
      <c r="C27" s="208"/>
      <c r="D27" s="208"/>
      <c r="E27" s="208"/>
      <c r="F27" s="208"/>
      <c r="G27" s="210"/>
      <c r="H27" s="230"/>
      <c r="I27" s="286">
        <v>0</v>
      </c>
      <c r="J27" s="248"/>
      <c r="K27" s="264" t="s">
        <v>146</v>
      </c>
      <c r="L27" s="265">
        <v>0.01</v>
      </c>
    </row>
    <row r="28" ht="15.75" customHeight="1" spans="1:12">
      <c r="A28" s="228" t="s">
        <v>108</v>
      </c>
      <c r="B28" s="214" t="s">
        <v>147</v>
      </c>
      <c r="C28" s="208"/>
      <c r="D28" s="208"/>
      <c r="E28" s="208"/>
      <c r="F28" s="208"/>
      <c r="G28" s="210"/>
      <c r="H28" s="230"/>
      <c r="I28" s="287">
        <v>0</v>
      </c>
      <c r="J28" s="248"/>
      <c r="K28" s="274" t="s">
        <v>127</v>
      </c>
      <c r="L28" s="275">
        <f>L19</f>
        <v>3886.94</v>
      </c>
    </row>
    <row r="29" ht="15.75" customHeight="1" spans="1:12">
      <c r="A29" s="228" t="s">
        <v>148</v>
      </c>
      <c r="B29" s="214" t="s">
        <v>149</v>
      </c>
      <c r="C29" s="208"/>
      <c r="D29" s="208"/>
      <c r="E29" s="208"/>
      <c r="F29" s="208"/>
      <c r="G29" s="210"/>
      <c r="H29" s="230"/>
      <c r="I29" s="287">
        <v>0</v>
      </c>
      <c r="J29" s="248"/>
      <c r="K29" s="277" t="s">
        <v>133</v>
      </c>
      <c r="L29" s="278">
        <f>L28*L27</f>
        <v>38.8694</v>
      </c>
    </row>
    <row r="30" ht="15.75" customHeight="1" spans="1:12">
      <c r="A30" s="228" t="s">
        <v>150</v>
      </c>
      <c r="B30" s="214" t="s">
        <v>151</v>
      </c>
      <c r="C30" s="208"/>
      <c r="D30" s="208"/>
      <c r="E30" s="208"/>
      <c r="F30" s="208"/>
      <c r="G30" s="210"/>
      <c r="H30" s="230"/>
      <c r="I30" s="287">
        <v>0</v>
      </c>
      <c r="J30" s="248"/>
      <c r="K30" s="264" t="s">
        <v>152</v>
      </c>
      <c r="L30" s="265">
        <f>H119</f>
        <v>0.0349</v>
      </c>
    </row>
    <row r="31" ht="15.75" customHeight="1" spans="1:12">
      <c r="A31" s="212" t="s">
        <v>153</v>
      </c>
      <c r="B31" s="208"/>
      <c r="C31" s="208"/>
      <c r="D31" s="208"/>
      <c r="E31" s="208"/>
      <c r="F31" s="208"/>
      <c r="G31" s="208"/>
      <c r="H31" s="210"/>
      <c r="I31" s="288">
        <f>SUM(I25:I30)</f>
        <v>1540.62</v>
      </c>
      <c r="J31" s="289">
        <f>SUM(I25:I30)</f>
        <v>1540.62</v>
      </c>
      <c r="K31" s="274" t="s">
        <v>127</v>
      </c>
      <c r="L31" s="275">
        <f>L19</f>
        <v>3886.94</v>
      </c>
    </row>
    <row r="32" ht="15.75" customHeight="1" spans="1:12">
      <c r="A32" s="231"/>
      <c r="B32" s="231"/>
      <c r="C32" s="231"/>
      <c r="D32" s="231"/>
      <c r="E32" s="231"/>
      <c r="F32" s="231"/>
      <c r="G32" s="231"/>
      <c r="H32" s="231"/>
      <c r="I32" s="261"/>
      <c r="J32" s="290"/>
      <c r="K32" s="277" t="s">
        <v>133</v>
      </c>
      <c r="L32" s="278">
        <f>L31*L30</f>
        <v>135.654206</v>
      </c>
    </row>
    <row r="33" ht="15.75" customHeight="1" spans="1:12">
      <c r="A33" s="212" t="s">
        <v>154</v>
      </c>
      <c r="B33" s="208"/>
      <c r="C33" s="208"/>
      <c r="D33" s="208"/>
      <c r="E33" s="208"/>
      <c r="F33" s="208"/>
      <c r="G33" s="208"/>
      <c r="H33" s="208"/>
      <c r="I33" s="210"/>
      <c r="J33" s="290"/>
      <c r="K33" s="264" t="s">
        <v>155</v>
      </c>
      <c r="L33" s="265">
        <f>H118</f>
        <v>0.0076</v>
      </c>
    </row>
    <row r="34" ht="15.75" customHeight="1" spans="1:12">
      <c r="A34" s="212" t="s">
        <v>156</v>
      </c>
      <c r="B34" s="208"/>
      <c r="C34" s="208"/>
      <c r="D34" s="208"/>
      <c r="E34" s="208"/>
      <c r="F34" s="208"/>
      <c r="G34" s="210"/>
      <c r="H34" s="227" t="s">
        <v>138</v>
      </c>
      <c r="I34" s="227" t="s">
        <v>139</v>
      </c>
      <c r="J34" s="291"/>
      <c r="K34" s="274" t="s">
        <v>127</v>
      </c>
      <c r="L34" s="275">
        <f>L19</f>
        <v>3886.94</v>
      </c>
    </row>
    <row r="35" ht="15.75" customHeight="1" spans="1:12">
      <c r="A35" s="228" t="s">
        <v>97</v>
      </c>
      <c r="B35" s="214" t="s">
        <v>157</v>
      </c>
      <c r="C35" s="208"/>
      <c r="D35" s="208"/>
      <c r="E35" s="208"/>
      <c r="F35" s="208"/>
      <c r="G35" s="210"/>
      <c r="H35" s="230">
        <f>ROUND(1/12,4)</f>
        <v>0.0833</v>
      </c>
      <c r="I35" s="292">
        <f>ROUND(I31*H35,2)</f>
        <v>128.33</v>
      </c>
      <c r="J35" s="289">
        <f>I35+(I35*$H$50)</f>
        <v>175.966096</v>
      </c>
      <c r="K35" s="277" t="s">
        <v>133</v>
      </c>
      <c r="L35" s="278">
        <f>L34*L33</f>
        <v>29.540744</v>
      </c>
    </row>
    <row r="36" ht="15.75" customHeight="1" spans="1:12">
      <c r="A36" s="228" t="s">
        <v>100</v>
      </c>
      <c r="B36" s="214" t="s">
        <v>158</v>
      </c>
      <c r="C36" s="208"/>
      <c r="D36" s="208"/>
      <c r="E36" s="208"/>
      <c r="F36" s="208"/>
      <c r="G36" s="210"/>
      <c r="H36" s="230">
        <v>0.121</v>
      </c>
      <c r="I36" s="292">
        <f>ROUND(I31*H36,2)</f>
        <v>186.42</v>
      </c>
      <c r="J36" s="289">
        <f>I36+(I36*$H$50)</f>
        <v>255.619104</v>
      </c>
      <c r="K36" s="264" t="s">
        <v>159</v>
      </c>
      <c r="L36" s="265">
        <f>H120</f>
        <v>0.05</v>
      </c>
    </row>
    <row r="37" ht="15.75" customHeight="1" spans="1:12">
      <c r="A37" s="212" t="s">
        <v>160</v>
      </c>
      <c r="B37" s="208"/>
      <c r="C37" s="208"/>
      <c r="D37" s="208"/>
      <c r="E37" s="208"/>
      <c r="F37" s="208"/>
      <c r="G37" s="210"/>
      <c r="H37" s="232">
        <f>SUM(H35:H36)</f>
        <v>0.2043</v>
      </c>
      <c r="I37" s="288">
        <f>SUM(I35:I36)</f>
        <v>314.75</v>
      </c>
      <c r="J37" s="293"/>
      <c r="K37" s="274" t="s">
        <v>127</v>
      </c>
      <c r="L37" s="275">
        <f>L19</f>
        <v>3886.94</v>
      </c>
    </row>
    <row r="38" ht="15.75" customHeight="1" spans="1:12">
      <c r="A38" s="233" t="s">
        <v>161</v>
      </c>
      <c r="B38" s="234"/>
      <c r="C38" s="234"/>
      <c r="D38" s="234"/>
      <c r="E38" s="234"/>
      <c r="F38" s="234"/>
      <c r="G38" s="235" t="s">
        <v>162</v>
      </c>
      <c r="H38" s="208"/>
      <c r="I38" s="294">
        <f>I31</f>
        <v>1540.62</v>
      </c>
      <c r="J38" s="295"/>
      <c r="K38" s="277" t="s">
        <v>133</v>
      </c>
      <c r="L38" s="278">
        <f>L37*L36</f>
        <v>194.347</v>
      </c>
    </row>
    <row r="39" ht="15.75" customHeight="1" spans="1:12">
      <c r="A39" s="236"/>
      <c r="B39" s="233"/>
      <c r="C39" s="233"/>
      <c r="D39" s="233"/>
      <c r="E39" s="233"/>
      <c r="F39" s="237"/>
      <c r="G39" s="235" t="s">
        <v>163</v>
      </c>
      <c r="H39" s="208"/>
      <c r="I39" s="294">
        <f>I37</f>
        <v>314.75</v>
      </c>
      <c r="J39" s="296"/>
      <c r="K39" s="297" t="s">
        <v>164</v>
      </c>
      <c r="L39" s="298">
        <f>L21+L26+L29+L32+L35+L38</f>
        <v>810.61873</v>
      </c>
    </row>
    <row r="40" ht="15.75" customHeight="1" spans="1:12">
      <c r="A40" s="238"/>
      <c r="B40" s="239"/>
      <c r="C40" s="239"/>
      <c r="D40" s="239"/>
      <c r="E40" s="239"/>
      <c r="F40" s="239"/>
      <c r="G40" s="235" t="s">
        <v>75</v>
      </c>
      <c r="H40" s="208"/>
      <c r="I40" s="294">
        <f>SUM(I38:I39)</f>
        <v>1855.37</v>
      </c>
      <c r="J40" s="295"/>
      <c r="K40" s="299"/>
      <c r="L40" s="299"/>
    </row>
    <row r="41" ht="15.75" customHeight="1" spans="1:12">
      <c r="A41" s="212" t="s">
        <v>165</v>
      </c>
      <c r="B41" s="208"/>
      <c r="C41" s="208"/>
      <c r="D41" s="208"/>
      <c r="E41" s="208"/>
      <c r="F41" s="208"/>
      <c r="G41" s="210"/>
      <c r="H41" s="227" t="s">
        <v>138</v>
      </c>
      <c r="I41" s="227" t="s">
        <v>139</v>
      </c>
      <c r="J41" s="295"/>
      <c r="K41" s="300" t="s">
        <v>166</v>
      </c>
      <c r="L41" s="301"/>
    </row>
    <row r="42" ht="15.75" customHeight="1" spans="1:12">
      <c r="A42" s="228" t="s">
        <v>97</v>
      </c>
      <c r="B42" s="214" t="s">
        <v>167</v>
      </c>
      <c r="C42" s="208"/>
      <c r="D42" s="208"/>
      <c r="E42" s="208"/>
      <c r="F42" s="208"/>
      <c r="G42" s="210"/>
      <c r="H42" s="230">
        <v>0.2</v>
      </c>
      <c r="I42" s="292">
        <f t="shared" ref="I42:I49" si="0">ROUND($I$40*H42,2)</f>
        <v>371.07</v>
      </c>
      <c r="J42" s="302" t="s">
        <v>168</v>
      </c>
      <c r="K42" s="303" t="s">
        <v>169</v>
      </c>
      <c r="L42" s="304"/>
    </row>
    <row r="43" ht="15.75" customHeight="1" spans="1:12">
      <c r="A43" s="228" t="s">
        <v>100</v>
      </c>
      <c r="B43" s="214" t="s">
        <v>170</v>
      </c>
      <c r="C43" s="208"/>
      <c r="D43" s="208"/>
      <c r="E43" s="208"/>
      <c r="F43" s="208"/>
      <c r="G43" s="210"/>
      <c r="H43" s="230">
        <v>0.025</v>
      </c>
      <c r="I43" s="292">
        <f t="shared" si="0"/>
        <v>46.38</v>
      </c>
      <c r="J43" s="289">
        <f t="shared" ref="J43:J49" si="1">$I$31*H43</f>
        <v>38.5155</v>
      </c>
      <c r="K43" s="305" t="s">
        <v>169</v>
      </c>
      <c r="L43" s="306">
        <f>L10+L39</f>
        <v>3648.67949</v>
      </c>
    </row>
    <row r="44" ht="15.75" customHeight="1" spans="1:12">
      <c r="A44" s="228" t="s">
        <v>104</v>
      </c>
      <c r="B44" s="214" t="s">
        <v>171</v>
      </c>
      <c r="C44" s="208"/>
      <c r="D44" s="208"/>
      <c r="E44" s="208"/>
      <c r="F44" s="208"/>
      <c r="G44" s="210"/>
      <c r="H44" s="240">
        <v>0.0332</v>
      </c>
      <c r="I44" s="292">
        <f t="shared" si="0"/>
        <v>61.6</v>
      </c>
      <c r="J44" s="302" t="s">
        <v>168</v>
      </c>
      <c r="K44" s="260"/>
      <c r="L44" s="307"/>
    </row>
    <row r="45" ht="15.75" customHeight="1" spans="1:12">
      <c r="A45" s="228" t="s">
        <v>108</v>
      </c>
      <c r="B45" s="214" t="s">
        <v>172</v>
      </c>
      <c r="C45" s="208"/>
      <c r="D45" s="208"/>
      <c r="E45" s="208"/>
      <c r="F45" s="208"/>
      <c r="G45" s="210"/>
      <c r="H45" s="230">
        <v>0.015</v>
      </c>
      <c r="I45" s="292">
        <f t="shared" si="0"/>
        <v>27.83</v>
      </c>
      <c r="J45" s="289">
        <f t="shared" si="1"/>
        <v>23.1093</v>
      </c>
      <c r="K45" s="260"/>
      <c r="L45" s="307"/>
    </row>
    <row r="46" ht="15.75" customHeight="1" spans="1:12">
      <c r="A46" s="228" t="s">
        <v>148</v>
      </c>
      <c r="B46" s="214" t="s">
        <v>173</v>
      </c>
      <c r="C46" s="208"/>
      <c r="D46" s="208"/>
      <c r="E46" s="208"/>
      <c r="F46" s="208"/>
      <c r="G46" s="210"/>
      <c r="H46" s="230">
        <v>0.01</v>
      </c>
      <c r="I46" s="292">
        <f t="shared" si="0"/>
        <v>18.55</v>
      </c>
      <c r="J46" s="289">
        <f t="shared" si="1"/>
        <v>15.4062</v>
      </c>
      <c r="K46" s="260"/>
      <c r="L46" s="307"/>
    </row>
    <row r="47" ht="15.75" customHeight="1" spans="1:12">
      <c r="A47" s="228" t="s">
        <v>150</v>
      </c>
      <c r="B47" s="214" t="s">
        <v>174</v>
      </c>
      <c r="C47" s="208"/>
      <c r="D47" s="208"/>
      <c r="E47" s="208"/>
      <c r="F47" s="208"/>
      <c r="G47" s="210"/>
      <c r="H47" s="230">
        <v>0.006</v>
      </c>
      <c r="I47" s="292">
        <f t="shared" si="0"/>
        <v>11.13</v>
      </c>
      <c r="J47" s="289">
        <f t="shared" si="1"/>
        <v>9.24372</v>
      </c>
      <c r="K47" s="260"/>
      <c r="L47" s="307"/>
    </row>
    <row r="48" ht="15.75" customHeight="1" spans="1:12">
      <c r="A48" s="228" t="s">
        <v>175</v>
      </c>
      <c r="B48" s="214" t="s">
        <v>176</v>
      </c>
      <c r="C48" s="208"/>
      <c r="D48" s="208"/>
      <c r="E48" s="208"/>
      <c r="F48" s="208"/>
      <c r="G48" s="210"/>
      <c r="H48" s="230">
        <v>0.002</v>
      </c>
      <c r="I48" s="292">
        <f t="shared" si="0"/>
        <v>3.71</v>
      </c>
      <c r="J48" s="289">
        <f t="shared" si="1"/>
        <v>3.08124</v>
      </c>
      <c r="K48" s="260"/>
      <c r="L48" s="307"/>
    </row>
    <row r="49" ht="15.75" customHeight="1" spans="1:12">
      <c r="A49" s="228" t="s">
        <v>177</v>
      </c>
      <c r="B49" s="214" t="s">
        <v>178</v>
      </c>
      <c r="C49" s="208"/>
      <c r="D49" s="208"/>
      <c r="E49" s="208"/>
      <c r="F49" s="208"/>
      <c r="G49" s="210"/>
      <c r="H49" s="230">
        <v>0.08</v>
      </c>
      <c r="I49" s="292">
        <f t="shared" si="0"/>
        <v>148.43</v>
      </c>
      <c r="J49" s="289">
        <f t="shared" si="1"/>
        <v>123.2496</v>
      </c>
      <c r="K49" s="308" t="s">
        <v>179</v>
      </c>
      <c r="L49" s="308"/>
    </row>
    <row r="50" ht="15.75" customHeight="1" spans="1:12">
      <c r="A50" s="212" t="s">
        <v>180</v>
      </c>
      <c r="B50" s="208"/>
      <c r="C50" s="208"/>
      <c r="D50" s="208"/>
      <c r="E50" s="208"/>
      <c r="F50" s="208"/>
      <c r="G50" s="210"/>
      <c r="H50" s="232">
        <f>SUM(H42:H49)</f>
        <v>0.3712</v>
      </c>
      <c r="I50" s="288">
        <f>SUM(I42:I49)</f>
        <v>688.7</v>
      </c>
      <c r="J50" s="296"/>
      <c r="K50" s="309" t="s">
        <v>181</v>
      </c>
      <c r="L50" s="309"/>
    </row>
    <row r="51" ht="15.75" customHeight="1" spans="1:12">
      <c r="A51" s="241"/>
      <c r="B51" s="208"/>
      <c r="C51" s="208"/>
      <c r="D51" s="208"/>
      <c r="E51" s="208"/>
      <c r="F51" s="208"/>
      <c r="G51" s="208"/>
      <c r="H51" s="208"/>
      <c r="I51" s="210"/>
      <c r="J51" s="296"/>
      <c r="K51" s="310" t="s">
        <v>182</v>
      </c>
      <c r="L51" s="311">
        <v>1</v>
      </c>
    </row>
    <row r="52" ht="15.75" customHeight="1" spans="1:12">
      <c r="A52" s="212" t="s">
        <v>183</v>
      </c>
      <c r="B52" s="208"/>
      <c r="C52" s="208"/>
      <c r="D52" s="208"/>
      <c r="E52" s="208"/>
      <c r="F52" s="208"/>
      <c r="G52" s="210"/>
      <c r="H52" s="232"/>
      <c r="I52" s="227" t="s">
        <v>139</v>
      </c>
      <c r="J52" s="296"/>
      <c r="K52" s="312" t="s">
        <v>184</v>
      </c>
      <c r="L52" s="313">
        <f>L43</f>
        <v>3648.67949</v>
      </c>
    </row>
    <row r="53" ht="15.75" customHeight="1" spans="1:12">
      <c r="A53" s="228" t="s">
        <v>97</v>
      </c>
      <c r="B53" s="225" t="s">
        <v>185</v>
      </c>
      <c r="C53" s="208"/>
      <c r="D53" s="208"/>
      <c r="E53" s="208"/>
      <c r="F53" s="208"/>
      <c r="G53" s="210"/>
      <c r="H53" s="242">
        <v>0</v>
      </c>
      <c r="I53" s="287">
        <v>0</v>
      </c>
      <c r="J53" s="289">
        <f t="shared" ref="J53:J56" si="2">I53</f>
        <v>0</v>
      </c>
      <c r="K53" s="312"/>
      <c r="L53" s="313"/>
    </row>
    <row r="54" ht="15.75" customHeight="1" spans="1:12">
      <c r="A54" s="228" t="s">
        <v>100</v>
      </c>
      <c r="B54" s="225" t="s">
        <v>186</v>
      </c>
      <c r="C54" s="208"/>
      <c r="D54" s="208"/>
      <c r="E54" s="208"/>
      <c r="F54" s="208"/>
      <c r="G54" s="210"/>
      <c r="H54" s="213" t="s">
        <v>187</v>
      </c>
      <c r="I54" s="286">
        <v>473.82</v>
      </c>
      <c r="J54" s="289">
        <f t="shared" si="2"/>
        <v>473.82</v>
      </c>
      <c r="K54" s="312"/>
      <c r="L54" s="313"/>
    </row>
    <row r="55" ht="15.75" customHeight="1" spans="1:12">
      <c r="A55" s="243" t="s">
        <v>104</v>
      </c>
      <c r="B55" s="244" t="s">
        <v>188</v>
      </c>
      <c r="C55" s="208"/>
      <c r="D55" s="208"/>
      <c r="E55" s="208"/>
      <c r="F55" s="208"/>
      <c r="G55" s="210"/>
      <c r="H55" s="245" t="s">
        <v>187</v>
      </c>
      <c r="I55" s="286">
        <v>52.15</v>
      </c>
      <c r="J55" s="289">
        <f t="shared" si="2"/>
        <v>52.15</v>
      </c>
      <c r="K55" s="314" t="s">
        <v>189</v>
      </c>
      <c r="L55" s="313">
        <f>I141</f>
        <v>3886.94</v>
      </c>
    </row>
    <row r="56" ht="15.75" customHeight="1" spans="1:12">
      <c r="A56" s="228" t="s">
        <v>108</v>
      </c>
      <c r="B56" s="225" t="s">
        <v>190</v>
      </c>
      <c r="C56" s="208"/>
      <c r="D56" s="208"/>
      <c r="E56" s="208"/>
      <c r="F56" s="208"/>
      <c r="G56" s="210"/>
      <c r="H56" s="213" t="s">
        <v>187</v>
      </c>
      <c r="I56" s="315">
        <v>4.31</v>
      </c>
      <c r="J56" s="289">
        <f t="shared" si="2"/>
        <v>4.31</v>
      </c>
      <c r="K56" s="316" t="s">
        <v>191</v>
      </c>
      <c r="L56" s="317">
        <f>L43</f>
        <v>3648.67949</v>
      </c>
    </row>
    <row r="57" ht="15.75" customHeight="1" spans="1:12">
      <c r="A57" s="212" t="s">
        <v>192</v>
      </c>
      <c r="B57" s="208"/>
      <c r="C57" s="208"/>
      <c r="D57" s="208"/>
      <c r="E57" s="208"/>
      <c r="F57" s="208"/>
      <c r="G57" s="208"/>
      <c r="H57" s="210"/>
      <c r="I57" s="318">
        <f>SUM(I53:I56)</f>
        <v>530.28</v>
      </c>
      <c r="J57" s="293"/>
      <c r="K57" s="319" t="s">
        <v>193</v>
      </c>
      <c r="L57" s="320">
        <f>L55-L56</f>
        <v>238.26051</v>
      </c>
    </row>
    <row r="58" ht="15.75" customHeight="1" spans="1:12">
      <c r="A58" s="241"/>
      <c r="B58" s="208"/>
      <c r="C58" s="208"/>
      <c r="D58" s="208"/>
      <c r="E58" s="208"/>
      <c r="F58" s="208"/>
      <c r="G58" s="208"/>
      <c r="H58" s="208"/>
      <c r="I58" s="210"/>
      <c r="J58" s="293"/>
      <c r="K58" s="321" t="s">
        <v>194</v>
      </c>
      <c r="L58" s="322">
        <f>SUM(I70:I73,I98,I106,I115)</f>
        <v>287.22</v>
      </c>
    </row>
    <row r="59" ht="15.75" customHeight="1" spans="1:13">
      <c r="A59" s="212" t="s">
        <v>195</v>
      </c>
      <c r="B59" s="208"/>
      <c r="C59" s="208"/>
      <c r="D59" s="208"/>
      <c r="E59" s="208"/>
      <c r="F59" s="208"/>
      <c r="G59" s="208"/>
      <c r="H59" s="208"/>
      <c r="I59" s="210"/>
      <c r="J59" s="293"/>
      <c r="K59" s="321" t="s">
        <v>196</v>
      </c>
      <c r="L59" s="323">
        <f>L57-L58</f>
        <v>-48.95949</v>
      </c>
      <c r="M59" s="1" t="s">
        <v>197</v>
      </c>
    </row>
    <row r="60" ht="15.75" customHeight="1" spans="1:13">
      <c r="A60" s="212" t="s">
        <v>198</v>
      </c>
      <c r="B60" s="208"/>
      <c r="C60" s="208"/>
      <c r="D60" s="208"/>
      <c r="E60" s="208"/>
      <c r="F60" s="208"/>
      <c r="G60" s="208"/>
      <c r="H60" s="210"/>
      <c r="I60" s="227" t="s">
        <v>139</v>
      </c>
      <c r="J60" s="293"/>
      <c r="K60" s="324" t="s">
        <v>199</v>
      </c>
      <c r="L60" s="325">
        <f>ROUND(L59*L51,2)</f>
        <v>-48.96</v>
      </c>
      <c r="M60" s="1" t="s">
        <v>200</v>
      </c>
    </row>
    <row r="61" ht="15.75" customHeight="1" spans="1:13">
      <c r="A61" s="228" t="s">
        <v>73</v>
      </c>
      <c r="B61" s="216" t="s">
        <v>201</v>
      </c>
      <c r="C61" s="208"/>
      <c r="D61" s="208"/>
      <c r="E61" s="208"/>
      <c r="F61" s="208"/>
      <c r="G61" s="208"/>
      <c r="H61" s="210"/>
      <c r="I61" s="292">
        <f>I37</f>
        <v>314.75</v>
      </c>
      <c r="J61" s="293"/>
      <c r="K61" s="324" t="s">
        <v>202</v>
      </c>
      <c r="L61" s="325">
        <f>ROUND((L59*12)*L51,2)</f>
        <v>-587.51</v>
      </c>
      <c r="M61" s="1" t="s">
        <v>203</v>
      </c>
    </row>
    <row r="62" ht="15.75" customHeight="1" spans="1:14">
      <c r="A62" s="228" t="s">
        <v>204</v>
      </c>
      <c r="B62" s="216" t="s">
        <v>205</v>
      </c>
      <c r="C62" s="208"/>
      <c r="D62" s="208"/>
      <c r="E62" s="208"/>
      <c r="F62" s="208"/>
      <c r="G62" s="208"/>
      <c r="H62" s="210"/>
      <c r="I62" s="292">
        <f>I50</f>
        <v>688.7</v>
      </c>
      <c r="J62" s="293"/>
      <c r="K62" s="326" t="s">
        <v>206</v>
      </c>
      <c r="L62" s="326"/>
      <c r="N62" s="327"/>
    </row>
    <row r="63" ht="15.75" customHeight="1" spans="1:12">
      <c r="A63" s="228" t="s">
        <v>207</v>
      </c>
      <c r="B63" s="216" t="s">
        <v>208</v>
      </c>
      <c r="C63" s="208"/>
      <c r="D63" s="208"/>
      <c r="E63" s="208"/>
      <c r="F63" s="208"/>
      <c r="G63" s="208"/>
      <c r="H63" s="210"/>
      <c r="I63" s="292">
        <f>I57</f>
        <v>530.28</v>
      </c>
      <c r="J63" s="293"/>
      <c r="K63" s="326"/>
      <c r="L63" s="326"/>
    </row>
    <row r="64" ht="15.75" customHeight="1" spans="1:12">
      <c r="A64" s="212" t="s">
        <v>209</v>
      </c>
      <c r="B64" s="208"/>
      <c r="C64" s="208"/>
      <c r="D64" s="208"/>
      <c r="E64" s="208"/>
      <c r="F64" s="208"/>
      <c r="G64" s="208"/>
      <c r="H64" s="210"/>
      <c r="I64" s="288">
        <f>SUM(I61:I63)</f>
        <v>1533.73</v>
      </c>
      <c r="J64" s="293"/>
      <c r="K64" s="326"/>
      <c r="L64" s="326"/>
    </row>
    <row r="65" ht="15.75" customHeight="1" spans="1:12">
      <c r="A65" s="328" t="s">
        <v>210</v>
      </c>
      <c r="B65" s="234"/>
      <c r="C65" s="234"/>
      <c r="D65" s="234"/>
      <c r="E65" s="234"/>
      <c r="F65" s="234"/>
      <c r="G65" s="235" t="s">
        <v>162</v>
      </c>
      <c r="H65" s="208"/>
      <c r="I65" s="294">
        <f>I31</f>
        <v>1540.62</v>
      </c>
      <c r="J65" s="293"/>
      <c r="K65" s="326"/>
      <c r="L65" s="326"/>
    </row>
    <row r="66" ht="15.75" customHeight="1" spans="1:12">
      <c r="A66" s="236"/>
      <c r="B66" s="328"/>
      <c r="C66" s="328"/>
      <c r="D66" s="328"/>
      <c r="E66" s="328"/>
      <c r="F66" s="237"/>
      <c r="G66" s="235" t="s">
        <v>211</v>
      </c>
      <c r="H66" s="208"/>
      <c r="I66" s="294">
        <f>I64</f>
        <v>1533.73</v>
      </c>
      <c r="J66" s="293"/>
      <c r="K66" s="326"/>
      <c r="L66" s="326"/>
    </row>
    <row r="67" ht="15.75" customHeight="1" spans="1:12">
      <c r="A67" s="238"/>
      <c r="B67" s="239"/>
      <c r="C67" s="239"/>
      <c r="D67" s="239"/>
      <c r="E67" s="239"/>
      <c r="F67" s="239"/>
      <c r="G67" s="235" t="s">
        <v>75</v>
      </c>
      <c r="H67" s="208"/>
      <c r="I67" s="294">
        <f>SUM(I65:I66)</f>
        <v>3074.35</v>
      </c>
      <c r="J67" s="293"/>
      <c r="K67" s="326"/>
      <c r="L67" s="326"/>
    </row>
    <row r="68" ht="15.75" customHeight="1" spans="1:12">
      <c r="A68" s="212" t="s">
        <v>212</v>
      </c>
      <c r="B68" s="208"/>
      <c r="C68" s="208"/>
      <c r="D68" s="208"/>
      <c r="E68" s="208"/>
      <c r="F68" s="208"/>
      <c r="G68" s="208"/>
      <c r="H68" s="208"/>
      <c r="I68" s="210"/>
      <c r="J68" s="293"/>
      <c r="K68" s="326"/>
      <c r="L68" s="326"/>
    </row>
    <row r="69" ht="15.75" customHeight="1" spans="1:12">
      <c r="A69" s="228">
        <v>3</v>
      </c>
      <c r="B69" s="212" t="s">
        <v>213</v>
      </c>
      <c r="C69" s="208"/>
      <c r="D69" s="208"/>
      <c r="E69" s="208"/>
      <c r="F69" s="208"/>
      <c r="G69" s="210"/>
      <c r="H69" s="227" t="s">
        <v>138</v>
      </c>
      <c r="I69" s="227" t="s">
        <v>139</v>
      </c>
      <c r="J69" s="293"/>
      <c r="K69" s="326"/>
      <c r="L69" s="326"/>
    </row>
    <row r="70" ht="15.75" customHeight="1" spans="1:12">
      <c r="A70" s="228" t="s">
        <v>97</v>
      </c>
      <c r="B70" s="214" t="s">
        <v>214</v>
      </c>
      <c r="C70" s="208"/>
      <c r="D70" s="208"/>
      <c r="E70" s="208"/>
      <c r="F70" s="208"/>
      <c r="G70" s="210"/>
      <c r="H70" s="230">
        <f>ROUND(((1/12)*5%),4)</f>
        <v>0.0042</v>
      </c>
      <c r="I70" s="292">
        <f t="shared" ref="I70:I74" si="3">ROUND(H70*$I$67,2)</f>
        <v>12.91</v>
      </c>
      <c r="J70" s="293"/>
      <c r="K70" s="326"/>
      <c r="L70" s="326"/>
    </row>
    <row r="71" ht="15.75" customHeight="1" spans="1:12">
      <c r="A71" s="228" t="s">
        <v>100</v>
      </c>
      <c r="B71" s="214" t="s">
        <v>215</v>
      </c>
      <c r="C71" s="208"/>
      <c r="D71" s="208"/>
      <c r="E71" s="208"/>
      <c r="F71" s="208"/>
      <c r="G71" s="210"/>
      <c r="H71" s="230">
        <f>TRUNC(H70*H49,4)</f>
        <v>0.0003</v>
      </c>
      <c r="I71" s="292">
        <f t="shared" si="3"/>
        <v>0.92</v>
      </c>
      <c r="J71" s="293"/>
      <c r="K71" s="326"/>
      <c r="L71" s="326"/>
    </row>
    <row r="72" ht="15.75" customHeight="1" spans="1:12">
      <c r="A72" s="228" t="s">
        <v>104</v>
      </c>
      <c r="B72" s="214" t="s">
        <v>216</v>
      </c>
      <c r="C72" s="208"/>
      <c r="D72" s="208"/>
      <c r="E72" s="208"/>
      <c r="F72" s="208"/>
      <c r="G72" s="210"/>
      <c r="H72" s="230">
        <f>ROUND(((7/30)/12)*95%,4)</f>
        <v>0.0185</v>
      </c>
      <c r="I72" s="292">
        <f t="shared" si="3"/>
        <v>56.88</v>
      </c>
      <c r="J72" s="293"/>
      <c r="K72" s="260"/>
      <c r="L72" s="260"/>
    </row>
    <row r="73" ht="15.75" customHeight="1" spans="1:12">
      <c r="A73" s="329" t="s">
        <v>108</v>
      </c>
      <c r="B73" s="330" t="s">
        <v>217</v>
      </c>
      <c r="C73" s="208"/>
      <c r="D73" s="208"/>
      <c r="E73" s="208"/>
      <c r="F73" s="208"/>
      <c r="G73" s="210"/>
      <c r="H73" s="230">
        <f>ROUND(H72*H50,4)</f>
        <v>0.0069</v>
      </c>
      <c r="I73" s="292">
        <f t="shared" si="3"/>
        <v>21.21</v>
      </c>
      <c r="J73" s="293"/>
      <c r="K73" s="260"/>
      <c r="L73" s="260"/>
    </row>
    <row r="74" ht="15.75" customHeight="1" spans="1:12">
      <c r="A74" s="228" t="s">
        <v>148</v>
      </c>
      <c r="B74" s="214" t="s">
        <v>218</v>
      </c>
      <c r="C74" s="208"/>
      <c r="D74" s="208"/>
      <c r="E74" s="208"/>
      <c r="F74" s="208"/>
      <c r="G74" s="210"/>
      <c r="H74" s="230">
        <v>0.04</v>
      </c>
      <c r="I74" s="292">
        <f t="shared" si="3"/>
        <v>122.97</v>
      </c>
      <c r="J74" s="289">
        <f>I74</f>
        <v>122.97</v>
      </c>
      <c r="K74" s="260"/>
      <c r="L74" s="260"/>
    </row>
    <row r="75" ht="15.75" customHeight="1" spans="1:12">
      <c r="A75" s="212" t="s">
        <v>219</v>
      </c>
      <c r="B75" s="208"/>
      <c r="C75" s="208"/>
      <c r="D75" s="208"/>
      <c r="E75" s="208"/>
      <c r="F75" s="208"/>
      <c r="G75" s="210"/>
      <c r="H75" s="232">
        <f>SUM(H70:H74)</f>
        <v>0.0699</v>
      </c>
      <c r="I75" s="288">
        <f>SUM(I70:I74)</f>
        <v>214.89</v>
      </c>
      <c r="J75" s="293"/>
      <c r="K75" s="350"/>
      <c r="L75" s="260"/>
    </row>
    <row r="76" ht="15.75" customHeight="1" spans="1:12">
      <c r="A76" s="233" t="s">
        <v>220</v>
      </c>
      <c r="B76" s="234"/>
      <c r="C76" s="234"/>
      <c r="D76" s="234"/>
      <c r="E76" s="234"/>
      <c r="F76" s="234"/>
      <c r="G76" s="235" t="s">
        <v>162</v>
      </c>
      <c r="H76" s="208"/>
      <c r="I76" s="294">
        <f>I31</f>
        <v>1540.62</v>
      </c>
      <c r="J76" s="293"/>
      <c r="K76" s="350"/>
      <c r="L76" s="260"/>
    </row>
    <row r="77" ht="15.75" customHeight="1" spans="1:12">
      <c r="A77" s="236"/>
      <c r="B77" s="233"/>
      <c r="C77" s="233"/>
      <c r="D77" s="233"/>
      <c r="E77" s="233"/>
      <c r="F77" s="237"/>
      <c r="G77" s="235" t="s">
        <v>211</v>
      </c>
      <c r="H77" s="208"/>
      <c r="I77" s="294">
        <f>I64</f>
        <v>1533.73</v>
      </c>
      <c r="J77" s="293"/>
      <c r="K77" s="350"/>
      <c r="L77" s="260"/>
    </row>
    <row r="78" ht="15.75" customHeight="1" spans="1:14">
      <c r="A78" s="236"/>
      <c r="B78" s="233"/>
      <c r="C78" s="233"/>
      <c r="D78" s="233"/>
      <c r="E78" s="233"/>
      <c r="F78" s="237"/>
      <c r="G78" s="235" t="s">
        <v>221</v>
      </c>
      <c r="H78" s="208"/>
      <c r="I78" s="294">
        <f>I75</f>
        <v>214.89</v>
      </c>
      <c r="J78" s="293"/>
      <c r="K78" s="350"/>
      <c r="L78" s="260"/>
      <c r="N78" s="351"/>
    </row>
    <row r="79" ht="15.75" customHeight="1" spans="1:12">
      <c r="A79" s="236"/>
      <c r="B79" s="237"/>
      <c r="C79" s="237"/>
      <c r="D79" s="237"/>
      <c r="E79" s="237"/>
      <c r="F79" s="237"/>
      <c r="G79" s="235" t="s">
        <v>75</v>
      </c>
      <c r="H79" s="208"/>
      <c r="I79" s="294">
        <f>SUM(I76:I78)</f>
        <v>3289.24</v>
      </c>
      <c r="J79" s="293"/>
      <c r="K79" s="350"/>
      <c r="L79" s="260"/>
    </row>
    <row r="80" ht="15.75" customHeight="1" spans="1:12">
      <c r="A80" s="212" t="s">
        <v>222</v>
      </c>
      <c r="B80" s="208"/>
      <c r="C80" s="208"/>
      <c r="D80" s="208"/>
      <c r="E80" s="208"/>
      <c r="F80" s="208"/>
      <c r="G80" s="208"/>
      <c r="H80" s="208"/>
      <c r="I80" s="210"/>
      <c r="J80" s="290"/>
      <c r="K80" s="350"/>
      <c r="L80" s="260"/>
    </row>
    <row r="81" ht="15.75" customHeight="1" spans="1:12">
      <c r="A81" s="212" t="s">
        <v>223</v>
      </c>
      <c r="B81" s="208"/>
      <c r="C81" s="208"/>
      <c r="D81" s="208"/>
      <c r="E81" s="208"/>
      <c r="F81" s="208"/>
      <c r="G81" s="210"/>
      <c r="H81" s="227" t="s">
        <v>138</v>
      </c>
      <c r="I81" s="227" t="s">
        <v>139</v>
      </c>
      <c r="J81" s="293"/>
      <c r="K81" s="350"/>
      <c r="L81" s="352"/>
    </row>
    <row r="82" ht="15.75" customHeight="1" spans="1:12">
      <c r="A82" s="228" t="s">
        <v>97</v>
      </c>
      <c r="B82" s="214" t="s">
        <v>224</v>
      </c>
      <c r="C82" s="208"/>
      <c r="D82" s="208"/>
      <c r="E82" s="208"/>
      <c r="F82" s="208"/>
      <c r="G82" s="210"/>
      <c r="H82" s="230">
        <f>ROUND(((1+1/3)/12)/12,4)</f>
        <v>0.0093</v>
      </c>
      <c r="I82" s="292">
        <f t="shared" ref="I82:I87" si="4">ROUND(H82*$I$79,2)</f>
        <v>30.59</v>
      </c>
      <c r="J82" s="293"/>
      <c r="K82" s="350"/>
      <c r="L82" s="260"/>
    </row>
    <row r="83" ht="15.75" customHeight="1" spans="1:12">
      <c r="A83" s="228" t="s">
        <v>100</v>
      </c>
      <c r="B83" s="214" t="s">
        <v>225</v>
      </c>
      <c r="C83" s="208"/>
      <c r="D83" s="208"/>
      <c r="E83" s="208"/>
      <c r="F83" s="208"/>
      <c r="G83" s="210"/>
      <c r="H83" s="230">
        <f>ROUND((2/30)/12,4)</f>
        <v>0.0056</v>
      </c>
      <c r="I83" s="292">
        <f t="shared" si="4"/>
        <v>18.42</v>
      </c>
      <c r="J83" s="293"/>
      <c r="K83" s="260"/>
      <c r="L83" s="260"/>
    </row>
    <row r="84" ht="15.75" customHeight="1" spans="1:12">
      <c r="A84" s="228" t="s">
        <v>104</v>
      </c>
      <c r="B84" s="214" t="s">
        <v>226</v>
      </c>
      <c r="C84" s="208"/>
      <c r="D84" s="208"/>
      <c r="E84" s="208"/>
      <c r="F84" s="208"/>
      <c r="G84" s="210"/>
      <c r="H84" s="230">
        <f>ROUND(((5/30)/12)*2%,4)</f>
        <v>0.0003</v>
      </c>
      <c r="I84" s="292">
        <f t="shared" si="4"/>
        <v>0.99</v>
      </c>
      <c r="J84" s="293"/>
      <c r="K84" s="260"/>
      <c r="L84" s="260"/>
    </row>
    <row r="85" ht="15.75" customHeight="1" spans="1:12">
      <c r="A85" s="228" t="s">
        <v>108</v>
      </c>
      <c r="B85" s="214" t="s">
        <v>227</v>
      </c>
      <c r="C85" s="208"/>
      <c r="D85" s="208"/>
      <c r="E85" s="208"/>
      <c r="F85" s="208"/>
      <c r="G85" s="210"/>
      <c r="H85" s="230">
        <f>ROUND(((15/30)/12)*8%,4)</f>
        <v>0.0033</v>
      </c>
      <c r="I85" s="292">
        <f t="shared" si="4"/>
        <v>10.85</v>
      </c>
      <c r="J85" s="293"/>
      <c r="K85" s="260"/>
      <c r="L85" s="260"/>
    </row>
    <row r="86" ht="15.75" customHeight="1" spans="1:12">
      <c r="A86" s="228" t="s">
        <v>148</v>
      </c>
      <c r="B86" s="214" t="s">
        <v>228</v>
      </c>
      <c r="C86" s="208"/>
      <c r="D86" s="208"/>
      <c r="E86" s="208"/>
      <c r="F86" s="208"/>
      <c r="G86" s="210"/>
      <c r="H86" s="230">
        <f>ROUND(((1+1/3)/12*4/12)*2%,4)</f>
        <v>0.0007</v>
      </c>
      <c r="I86" s="292">
        <f t="shared" si="4"/>
        <v>2.3</v>
      </c>
      <c r="J86" s="293"/>
      <c r="K86" s="260"/>
      <c r="L86" s="260"/>
    </row>
    <row r="87" ht="15.75" customHeight="1" spans="1:12">
      <c r="A87" s="243" t="s">
        <v>150</v>
      </c>
      <c r="B87" s="331" t="s">
        <v>229</v>
      </c>
      <c r="C87" s="208"/>
      <c r="D87" s="208"/>
      <c r="E87" s="208"/>
      <c r="F87" s="208"/>
      <c r="G87" s="210"/>
      <c r="H87" s="332">
        <v>0</v>
      </c>
      <c r="I87" s="292">
        <f t="shared" si="4"/>
        <v>0</v>
      </c>
      <c r="J87" s="293"/>
      <c r="K87" s="260"/>
      <c r="L87" s="260"/>
    </row>
    <row r="88" ht="15.75" customHeight="1" spans="1:12">
      <c r="A88" s="212" t="s">
        <v>230</v>
      </c>
      <c r="B88" s="208"/>
      <c r="C88" s="208"/>
      <c r="D88" s="208"/>
      <c r="E88" s="208"/>
      <c r="F88" s="208"/>
      <c r="G88" s="210"/>
      <c r="H88" s="232">
        <f>SUM(H82:H87)</f>
        <v>0.0192</v>
      </c>
      <c r="I88" s="288">
        <f>SUM(I82:I87)</f>
        <v>63.15</v>
      </c>
      <c r="J88" s="293"/>
      <c r="K88" s="260"/>
      <c r="L88" s="353"/>
    </row>
    <row r="89" ht="15.75" customHeight="1" spans="1:12">
      <c r="A89" s="241"/>
      <c r="B89" s="208"/>
      <c r="C89" s="208"/>
      <c r="D89" s="208"/>
      <c r="E89" s="208"/>
      <c r="F89" s="208"/>
      <c r="G89" s="208"/>
      <c r="H89" s="208"/>
      <c r="I89" s="210"/>
      <c r="J89" s="293"/>
      <c r="K89" s="354"/>
      <c r="L89" s="260"/>
    </row>
    <row r="90" ht="15.75" customHeight="1" spans="1:12">
      <c r="A90" s="333" t="s">
        <v>231</v>
      </c>
      <c r="B90" s="208"/>
      <c r="C90" s="208"/>
      <c r="D90" s="208"/>
      <c r="E90" s="208"/>
      <c r="F90" s="208"/>
      <c r="G90" s="210"/>
      <c r="H90" s="334" t="s">
        <v>138</v>
      </c>
      <c r="I90" s="334" t="s">
        <v>139</v>
      </c>
      <c r="J90" s="293"/>
      <c r="K90" s="260"/>
      <c r="L90" s="260"/>
    </row>
    <row r="91" ht="15.75" customHeight="1" spans="1:12">
      <c r="A91" s="243" t="s">
        <v>97</v>
      </c>
      <c r="B91" s="331" t="s">
        <v>232</v>
      </c>
      <c r="C91" s="208"/>
      <c r="D91" s="208"/>
      <c r="E91" s="208"/>
      <c r="F91" s="208"/>
      <c r="G91" s="210"/>
      <c r="H91" s="332">
        <v>0</v>
      </c>
      <c r="I91" s="355">
        <f>I31*H91</f>
        <v>0</v>
      </c>
      <c r="J91" s="293"/>
      <c r="K91" s="260"/>
      <c r="L91" s="260"/>
    </row>
    <row r="92" ht="15.75" customHeight="1" spans="1:12">
      <c r="A92" s="333" t="s">
        <v>233</v>
      </c>
      <c r="B92" s="208"/>
      <c r="C92" s="208"/>
      <c r="D92" s="208"/>
      <c r="E92" s="208"/>
      <c r="F92" s="208"/>
      <c r="G92" s="210"/>
      <c r="H92" s="335">
        <f>H91</f>
        <v>0</v>
      </c>
      <c r="I92" s="356">
        <f>I91</f>
        <v>0</v>
      </c>
      <c r="J92" s="293"/>
      <c r="K92" s="357"/>
      <c r="L92" s="260"/>
    </row>
    <row r="93" ht="15.75" customHeight="1" spans="1:12">
      <c r="A93" s="241"/>
      <c r="B93" s="208"/>
      <c r="C93" s="208"/>
      <c r="D93" s="208"/>
      <c r="E93" s="208"/>
      <c r="F93" s="208"/>
      <c r="G93" s="208"/>
      <c r="H93" s="208"/>
      <c r="I93" s="210"/>
      <c r="J93" s="293"/>
      <c r="K93" s="260"/>
      <c r="L93" s="260"/>
    </row>
    <row r="94" ht="15.75" customHeight="1" spans="1:12">
      <c r="A94" s="212" t="s">
        <v>234</v>
      </c>
      <c r="B94" s="208"/>
      <c r="C94" s="208"/>
      <c r="D94" s="208"/>
      <c r="E94" s="208"/>
      <c r="F94" s="208"/>
      <c r="G94" s="208"/>
      <c r="H94" s="208"/>
      <c r="I94" s="210"/>
      <c r="J94" s="293"/>
      <c r="K94" s="260"/>
      <c r="L94" s="260"/>
    </row>
    <row r="95" ht="15.75" customHeight="1" spans="1:12">
      <c r="A95" s="212" t="s">
        <v>235</v>
      </c>
      <c r="B95" s="208"/>
      <c r="C95" s="208"/>
      <c r="D95" s="208"/>
      <c r="E95" s="208"/>
      <c r="F95" s="208"/>
      <c r="G95" s="208"/>
      <c r="H95" s="210"/>
      <c r="I95" s="227" t="s">
        <v>139</v>
      </c>
      <c r="J95" s="293"/>
      <c r="K95" s="260"/>
      <c r="L95" s="260"/>
    </row>
    <row r="96" ht="15.75" customHeight="1" spans="1:12">
      <c r="A96" s="228" t="s">
        <v>236</v>
      </c>
      <c r="B96" s="216" t="s">
        <v>237</v>
      </c>
      <c r="C96" s="208"/>
      <c r="D96" s="208"/>
      <c r="E96" s="208"/>
      <c r="F96" s="208"/>
      <c r="G96" s="208"/>
      <c r="H96" s="210"/>
      <c r="I96" s="292">
        <f>I88</f>
        <v>63.15</v>
      </c>
      <c r="J96" s="293"/>
      <c r="K96" s="260"/>
      <c r="L96" s="260"/>
    </row>
    <row r="97" ht="15.75" customHeight="1" spans="1:12">
      <c r="A97" s="243" t="s">
        <v>238</v>
      </c>
      <c r="B97" s="336" t="s">
        <v>239</v>
      </c>
      <c r="C97" s="208"/>
      <c r="D97" s="208"/>
      <c r="E97" s="208"/>
      <c r="F97" s="208"/>
      <c r="G97" s="208"/>
      <c r="H97" s="210"/>
      <c r="I97" s="355">
        <f>I92</f>
        <v>0</v>
      </c>
      <c r="J97" s="293"/>
      <c r="K97" s="260"/>
      <c r="L97" s="260"/>
    </row>
    <row r="98" ht="15.75" customHeight="1" spans="1:12">
      <c r="A98" s="212" t="s">
        <v>240</v>
      </c>
      <c r="B98" s="208"/>
      <c r="C98" s="208"/>
      <c r="D98" s="208"/>
      <c r="E98" s="208"/>
      <c r="F98" s="208"/>
      <c r="G98" s="208"/>
      <c r="H98" s="210"/>
      <c r="I98" s="288">
        <f>SUM(I96:I97)</f>
        <v>63.15</v>
      </c>
      <c r="J98" s="293"/>
      <c r="K98" s="260"/>
      <c r="L98" s="260"/>
    </row>
    <row r="99" ht="15.75" customHeight="1" spans="1:12">
      <c r="A99" s="241"/>
      <c r="B99" s="208"/>
      <c r="C99" s="208"/>
      <c r="D99" s="208"/>
      <c r="E99" s="208"/>
      <c r="F99" s="208"/>
      <c r="G99" s="208"/>
      <c r="H99" s="208"/>
      <c r="I99" s="210"/>
      <c r="J99" s="293"/>
      <c r="K99" s="260"/>
      <c r="L99" s="260"/>
    </row>
    <row r="100" ht="15.75" customHeight="1" spans="1:12">
      <c r="A100" s="212" t="s">
        <v>241</v>
      </c>
      <c r="B100" s="208"/>
      <c r="C100" s="208"/>
      <c r="D100" s="208"/>
      <c r="E100" s="208"/>
      <c r="F100" s="208"/>
      <c r="G100" s="208"/>
      <c r="H100" s="208"/>
      <c r="I100" s="210"/>
      <c r="J100" s="293"/>
      <c r="K100" s="260"/>
      <c r="L100" s="260"/>
    </row>
    <row r="101" ht="15.75" customHeight="1" spans="1:12">
      <c r="A101" s="227">
        <v>5</v>
      </c>
      <c r="B101" s="212" t="s">
        <v>242</v>
      </c>
      <c r="C101" s="208"/>
      <c r="D101" s="208"/>
      <c r="E101" s="208"/>
      <c r="F101" s="208"/>
      <c r="G101" s="210"/>
      <c r="H101" s="227"/>
      <c r="I101" s="227" t="s">
        <v>139</v>
      </c>
      <c r="J101" s="293"/>
      <c r="K101" s="260"/>
      <c r="L101" s="260"/>
    </row>
    <row r="102" ht="15.75" customHeight="1" spans="1:12">
      <c r="A102" s="337" t="s">
        <v>97</v>
      </c>
      <c r="B102" s="225" t="s">
        <v>243</v>
      </c>
      <c r="C102" s="208"/>
      <c r="D102" s="208"/>
      <c r="E102" s="208"/>
      <c r="F102" s="208"/>
      <c r="G102" s="210"/>
      <c r="H102" s="338" t="s">
        <v>187</v>
      </c>
      <c r="I102" s="292">
        <v>0</v>
      </c>
      <c r="J102" s="293"/>
      <c r="K102" s="260"/>
      <c r="L102" s="260"/>
    </row>
    <row r="103" ht="15.75" customHeight="1" spans="1:12">
      <c r="A103" s="337" t="s">
        <v>100</v>
      </c>
      <c r="B103" s="225" t="s">
        <v>244</v>
      </c>
      <c r="C103" s="208"/>
      <c r="D103" s="208"/>
      <c r="E103" s="208"/>
      <c r="F103" s="208"/>
      <c r="G103" s="210"/>
      <c r="H103" s="338" t="s">
        <v>187</v>
      </c>
      <c r="I103" s="358">
        <v>38.92</v>
      </c>
      <c r="J103" s="293"/>
      <c r="K103" s="260"/>
      <c r="L103" s="260"/>
    </row>
    <row r="104" ht="15.75" customHeight="1" spans="1:12">
      <c r="A104" s="337" t="s">
        <v>104</v>
      </c>
      <c r="B104" s="225" t="s">
        <v>245</v>
      </c>
      <c r="C104" s="208"/>
      <c r="D104" s="208"/>
      <c r="E104" s="208"/>
      <c r="F104" s="208"/>
      <c r="G104" s="210"/>
      <c r="H104" s="338" t="s">
        <v>187</v>
      </c>
      <c r="I104" s="358">
        <v>49.67</v>
      </c>
      <c r="J104" s="293"/>
      <c r="K104" s="260"/>
      <c r="L104" s="260"/>
    </row>
    <row r="105" ht="15.75" customHeight="1" spans="1:12">
      <c r="A105" s="337" t="s">
        <v>108</v>
      </c>
      <c r="B105" s="225" t="s">
        <v>246</v>
      </c>
      <c r="C105" s="208"/>
      <c r="D105" s="208"/>
      <c r="E105" s="208"/>
      <c r="F105" s="208"/>
      <c r="G105" s="210"/>
      <c r="H105" s="339" t="s">
        <v>187</v>
      </c>
      <c r="I105" s="292">
        <v>1.22</v>
      </c>
      <c r="J105" s="293"/>
      <c r="K105" s="260"/>
      <c r="L105" s="260"/>
    </row>
    <row r="106" ht="15.75" customHeight="1" spans="1:12">
      <c r="A106" s="212" t="s">
        <v>247</v>
      </c>
      <c r="B106" s="208"/>
      <c r="C106" s="208"/>
      <c r="D106" s="208"/>
      <c r="E106" s="208"/>
      <c r="F106" s="208"/>
      <c r="G106" s="210"/>
      <c r="H106" s="232" t="s">
        <v>187</v>
      </c>
      <c r="I106" s="288">
        <f>SUM(I102:I105)</f>
        <v>89.81</v>
      </c>
      <c r="J106" s="293"/>
      <c r="K106" s="260"/>
      <c r="L106" s="260"/>
    </row>
    <row r="107" ht="15.75" customHeight="1" spans="1:12">
      <c r="A107" s="233" t="s">
        <v>248</v>
      </c>
      <c r="B107" s="234"/>
      <c r="C107" s="234"/>
      <c r="D107" s="234"/>
      <c r="E107" s="234"/>
      <c r="F107" s="234"/>
      <c r="G107" s="235" t="s">
        <v>162</v>
      </c>
      <c r="H107" s="208"/>
      <c r="I107" s="294">
        <f>I31</f>
        <v>1540.62</v>
      </c>
      <c r="J107" s="293"/>
      <c r="K107" s="260"/>
      <c r="L107" s="260"/>
    </row>
    <row r="108" ht="15.75" customHeight="1" spans="1:12">
      <c r="A108" s="236"/>
      <c r="B108" s="233"/>
      <c r="C108" s="233"/>
      <c r="D108" s="233"/>
      <c r="E108" s="233"/>
      <c r="F108" s="237"/>
      <c r="G108" s="235" t="s">
        <v>211</v>
      </c>
      <c r="H108" s="208"/>
      <c r="I108" s="294">
        <f>I64</f>
        <v>1533.73</v>
      </c>
      <c r="J108" s="293"/>
      <c r="K108" s="260"/>
      <c r="L108" s="260"/>
    </row>
    <row r="109" ht="15.75" customHeight="1" spans="1:12">
      <c r="A109" s="236"/>
      <c r="B109" s="233"/>
      <c r="C109" s="233"/>
      <c r="D109" s="233"/>
      <c r="E109" s="233"/>
      <c r="F109" s="237"/>
      <c r="G109" s="235" t="s">
        <v>221</v>
      </c>
      <c r="H109" s="208"/>
      <c r="I109" s="294">
        <f>I75</f>
        <v>214.89</v>
      </c>
      <c r="J109" s="293"/>
      <c r="K109" s="260"/>
      <c r="L109" s="260"/>
    </row>
    <row r="110" ht="15.75" customHeight="1" spans="1:12">
      <c r="A110" s="236"/>
      <c r="B110" s="233"/>
      <c r="C110" s="233"/>
      <c r="D110" s="233"/>
      <c r="E110" s="233"/>
      <c r="F110" s="237"/>
      <c r="G110" s="235" t="s">
        <v>249</v>
      </c>
      <c r="H110" s="208"/>
      <c r="I110" s="294">
        <f>I98</f>
        <v>63.15</v>
      </c>
      <c r="J110" s="293"/>
      <c r="K110" s="299"/>
      <c r="L110" s="299"/>
    </row>
    <row r="111" ht="15.75" customHeight="1" spans="1:12">
      <c r="A111" s="236"/>
      <c r="B111" s="233"/>
      <c r="C111" s="233"/>
      <c r="D111" s="233"/>
      <c r="E111" s="233"/>
      <c r="F111" s="237"/>
      <c r="G111" s="235" t="s">
        <v>250</v>
      </c>
      <c r="H111" s="208"/>
      <c r="I111" s="294">
        <f>I106</f>
        <v>89.81</v>
      </c>
      <c r="J111" s="293"/>
      <c r="K111" s="299"/>
      <c r="L111" s="299"/>
    </row>
    <row r="112" ht="15.75" customHeight="1" spans="1:12">
      <c r="A112" s="236"/>
      <c r="B112" s="237"/>
      <c r="C112" s="237"/>
      <c r="D112" s="237"/>
      <c r="E112" s="237"/>
      <c r="F112" s="237"/>
      <c r="G112" s="235" t="s">
        <v>75</v>
      </c>
      <c r="H112" s="208"/>
      <c r="I112" s="294">
        <f>SUM(I107:I111)</f>
        <v>3442.2</v>
      </c>
      <c r="J112" s="293"/>
      <c r="K112" s="260"/>
      <c r="L112" s="260"/>
    </row>
    <row r="113" ht="15.75" customHeight="1" spans="1:12">
      <c r="A113" s="212" t="s">
        <v>251</v>
      </c>
      <c r="B113" s="208"/>
      <c r="C113" s="208"/>
      <c r="D113" s="208"/>
      <c r="E113" s="208"/>
      <c r="F113" s="208"/>
      <c r="G113" s="208"/>
      <c r="H113" s="208"/>
      <c r="I113" s="210"/>
      <c r="J113" s="293"/>
      <c r="K113" s="260"/>
      <c r="L113" s="260"/>
    </row>
    <row r="114" ht="15.75" customHeight="1" spans="1:12">
      <c r="A114" s="227">
        <v>6</v>
      </c>
      <c r="B114" s="212" t="s">
        <v>252</v>
      </c>
      <c r="C114" s="208"/>
      <c r="D114" s="208"/>
      <c r="E114" s="208"/>
      <c r="F114" s="208"/>
      <c r="G114" s="210"/>
      <c r="H114" s="227" t="s">
        <v>138</v>
      </c>
      <c r="I114" s="227" t="s">
        <v>139</v>
      </c>
      <c r="J114" s="293"/>
      <c r="K114" s="260"/>
      <c r="L114" s="260"/>
    </row>
    <row r="115" ht="15.75" customHeight="1" spans="1:12">
      <c r="A115" s="228" t="s">
        <v>97</v>
      </c>
      <c r="B115" s="214" t="s">
        <v>253</v>
      </c>
      <c r="C115" s="208"/>
      <c r="D115" s="208"/>
      <c r="E115" s="208"/>
      <c r="F115" s="208"/>
      <c r="G115" s="210"/>
      <c r="H115" s="340">
        <v>0.0123</v>
      </c>
      <c r="I115" s="292">
        <f>ROUND(H115*I112,2)</f>
        <v>42.34</v>
      </c>
      <c r="J115" s="293"/>
      <c r="K115" s="260"/>
      <c r="L115" s="260"/>
    </row>
    <row r="116" ht="15.75" customHeight="1" spans="1:12">
      <c r="A116" s="228" t="s">
        <v>100</v>
      </c>
      <c r="B116" s="214" t="s">
        <v>254</v>
      </c>
      <c r="C116" s="208"/>
      <c r="D116" s="208"/>
      <c r="E116" s="208"/>
      <c r="F116" s="208"/>
      <c r="G116" s="210"/>
      <c r="H116" s="340">
        <v>0.0123</v>
      </c>
      <c r="I116" s="292">
        <f>ROUND(H116*(I112+I115),2)</f>
        <v>42.86</v>
      </c>
      <c r="J116" s="293"/>
      <c r="K116" s="260"/>
      <c r="L116" s="260"/>
    </row>
    <row r="117" ht="15.75" customHeight="1" spans="1:12">
      <c r="A117" s="228" t="s">
        <v>104</v>
      </c>
      <c r="B117" s="341" t="s">
        <v>255</v>
      </c>
      <c r="C117" s="208"/>
      <c r="D117" s="208"/>
      <c r="E117" s="208"/>
      <c r="F117" s="208"/>
      <c r="G117" s="210"/>
      <c r="H117" s="230"/>
      <c r="I117" s="361"/>
      <c r="J117" s="293"/>
      <c r="K117" s="260"/>
      <c r="L117" s="260"/>
    </row>
    <row r="118" ht="15.75" customHeight="1" spans="1:12">
      <c r="A118" s="228" t="s">
        <v>256</v>
      </c>
      <c r="B118" s="214" t="s">
        <v>257</v>
      </c>
      <c r="C118" s="208"/>
      <c r="D118" s="208"/>
      <c r="E118" s="208"/>
      <c r="F118" s="208"/>
      <c r="G118" s="210"/>
      <c r="H118" s="340">
        <v>0.0076</v>
      </c>
      <c r="I118" s="292">
        <f t="shared" ref="I118:I120" si="5">ROUND($I$128*H118,2)</f>
        <v>29.54</v>
      </c>
      <c r="J118" s="293"/>
      <c r="K118" s="260"/>
      <c r="L118" s="260"/>
    </row>
    <row r="119" ht="15.75" customHeight="1" spans="1:12">
      <c r="A119" s="228" t="s">
        <v>258</v>
      </c>
      <c r="B119" s="214" t="s">
        <v>152</v>
      </c>
      <c r="C119" s="208"/>
      <c r="D119" s="208"/>
      <c r="E119" s="208"/>
      <c r="F119" s="208"/>
      <c r="G119" s="210"/>
      <c r="H119" s="342">
        <v>0.0349</v>
      </c>
      <c r="I119" s="292">
        <f t="shared" si="5"/>
        <v>135.65</v>
      </c>
      <c r="J119" s="293"/>
      <c r="K119" s="260"/>
      <c r="L119" s="260"/>
    </row>
    <row r="120" ht="15.75" customHeight="1" spans="1:12">
      <c r="A120" s="228" t="s">
        <v>259</v>
      </c>
      <c r="B120" s="214" t="s">
        <v>260</v>
      </c>
      <c r="C120" s="208"/>
      <c r="D120" s="208"/>
      <c r="E120" s="208"/>
      <c r="F120" s="208"/>
      <c r="G120" s="210"/>
      <c r="H120" s="343">
        <v>0.05</v>
      </c>
      <c r="I120" s="292">
        <f t="shared" si="5"/>
        <v>194.35</v>
      </c>
      <c r="J120" s="293"/>
      <c r="K120" s="260"/>
      <c r="L120" s="260"/>
    </row>
    <row r="121" ht="15.75" customHeight="1" spans="1:12">
      <c r="A121" s="212" t="s">
        <v>261</v>
      </c>
      <c r="B121" s="208"/>
      <c r="C121" s="208"/>
      <c r="D121" s="208"/>
      <c r="E121" s="208"/>
      <c r="F121" s="208"/>
      <c r="G121" s="210"/>
      <c r="H121" s="344">
        <f>SUM(H115:H120)</f>
        <v>0.1171</v>
      </c>
      <c r="I121" s="288">
        <f>SUM(I115:I120)</f>
        <v>444.74</v>
      </c>
      <c r="J121" s="293"/>
      <c r="K121" s="260"/>
      <c r="L121" s="260"/>
    </row>
    <row r="122" ht="15.75" customHeight="1" spans="1:12">
      <c r="A122" s="215"/>
      <c r="B122" s="345"/>
      <c r="C122" s="345"/>
      <c r="D122" s="345"/>
      <c r="E122" s="345"/>
      <c r="F122" s="345"/>
      <c r="G122" s="345"/>
      <c r="H122" s="345"/>
      <c r="I122" s="261"/>
      <c r="J122" s="293"/>
      <c r="K122" s="260"/>
      <c r="L122" s="260"/>
    </row>
    <row r="123" ht="15.75" customHeight="1" spans="1:12">
      <c r="A123" s="346" t="s">
        <v>262</v>
      </c>
      <c r="B123" s="347" t="s">
        <v>263</v>
      </c>
      <c r="C123" s="347"/>
      <c r="D123" s="347"/>
      <c r="E123" s="347"/>
      <c r="F123" s="347"/>
      <c r="G123" s="347"/>
      <c r="H123" s="348">
        <f>SUM(H118+H119+H120)</f>
        <v>0.0925</v>
      </c>
      <c r="I123" s="362"/>
      <c r="J123" s="293"/>
      <c r="K123" s="260"/>
      <c r="L123" s="260"/>
    </row>
    <row r="124" ht="15.75" customHeight="1" spans="1:12">
      <c r="A124" s="346"/>
      <c r="B124" s="347">
        <v>100</v>
      </c>
      <c r="C124" s="347"/>
      <c r="D124" s="347"/>
      <c r="E124" s="347"/>
      <c r="F124" s="347"/>
      <c r="G124" s="347"/>
      <c r="H124" s="348"/>
      <c r="I124" s="362"/>
      <c r="J124" s="293"/>
      <c r="K124" s="260"/>
      <c r="L124" s="260"/>
    </row>
    <row r="125" ht="15.75" customHeight="1" spans="1:12">
      <c r="A125" s="349"/>
      <c r="B125" s="347"/>
      <c r="C125" s="347"/>
      <c r="D125" s="347"/>
      <c r="E125" s="347"/>
      <c r="F125" s="347"/>
      <c r="G125" s="347"/>
      <c r="H125" s="348"/>
      <c r="I125" s="362"/>
      <c r="J125" s="293"/>
      <c r="K125" s="299"/>
      <c r="L125" s="299"/>
    </row>
    <row r="126" ht="15.75" customHeight="1" spans="1:12">
      <c r="A126" s="346" t="s">
        <v>264</v>
      </c>
      <c r="B126" s="347" t="s">
        <v>265</v>
      </c>
      <c r="C126" s="347"/>
      <c r="D126" s="347"/>
      <c r="E126" s="347"/>
      <c r="F126" s="347"/>
      <c r="G126" s="347"/>
      <c r="H126" s="348"/>
      <c r="I126" s="362">
        <f>I112+I115+I116</f>
        <v>3527.4</v>
      </c>
      <c r="J126" s="293"/>
      <c r="K126" s="260"/>
      <c r="L126" s="260"/>
    </row>
    <row r="127" ht="15.75" customHeight="1" spans="1:12">
      <c r="A127" s="346"/>
      <c r="B127" s="347"/>
      <c r="C127" s="347"/>
      <c r="D127" s="347"/>
      <c r="E127" s="347"/>
      <c r="F127" s="347"/>
      <c r="G127" s="347"/>
      <c r="H127" s="348"/>
      <c r="I127" s="362"/>
      <c r="J127" s="293"/>
      <c r="K127" s="260"/>
      <c r="L127" s="260"/>
    </row>
    <row r="128" ht="15.75" customHeight="1" spans="1:12">
      <c r="A128" s="346" t="s">
        <v>266</v>
      </c>
      <c r="B128" s="347" t="s">
        <v>267</v>
      </c>
      <c r="C128" s="347"/>
      <c r="D128" s="347"/>
      <c r="E128" s="347"/>
      <c r="F128" s="347"/>
      <c r="G128" s="347"/>
      <c r="H128" s="348"/>
      <c r="I128" s="362">
        <f>ROUND(I126/(1-H123),2)</f>
        <v>3886.94</v>
      </c>
      <c r="J128" s="293"/>
      <c r="K128" s="260"/>
      <c r="L128" s="260"/>
    </row>
    <row r="129" ht="15.75" customHeight="1" spans="1:12">
      <c r="A129" s="346"/>
      <c r="B129" s="347"/>
      <c r="C129" s="347"/>
      <c r="D129" s="347"/>
      <c r="E129" s="347"/>
      <c r="F129" s="347"/>
      <c r="G129" s="347"/>
      <c r="H129" s="348"/>
      <c r="I129" s="362"/>
      <c r="J129" s="293"/>
      <c r="K129" s="260"/>
      <c r="L129" s="260"/>
    </row>
    <row r="130" ht="15.75" customHeight="1" spans="1:12">
      <c r="A130" s="346"/>
      <c r="B130" s="347" t="s">
        <v>268</v>
      </c>
      <c r="C130" s="347"/>
      <c r="D130" s="347"/>
      <c r="E130" s="347"/>
      <c r="F130" s="347"/>
      <c r="G130" s="347"/>
      <c r="H130" s="348"/>
      <c r="I130" s="362">
        <f>I128-I126</f>
        <v>359.54</v>
      </c>
      <c r="J130" s="293"/>
      <c r="K130" s="260"/>
      <c r="L130" s="260"/>
    </row>
    <row r="131" ht="15.75" customHeight="1" spans="1:12">
      <c r="A131" s="215"/>
      <c r="B131" s="363"/>
      <c r="C131" s="363"/>
      <c r="D131" s="363"/>
      <c r="E131" s="363"/>
      <c r="F131" s="363"/>
      <c r="G131" s="363"/>
      <c r="H131" s="363"/>
      <c r="I131" s="364"/>
      <c r="J131" s="293"/>
      <c r="K131" s="260"/>
      <c r="L131" s="260"/>
    </row>
    <row r="132" ht="15.75" customHeight="1" spans="1:12">
      <c r="A132" s="212" t="s">
        <v>269</v>
      </c>
      <c r="B132" s="208"/>
      <c r="C132" s="208"/>
      <c r="D132" s="208"/>
      <c r="E132" s="208"/>
      <c r="F132" s="208"/>
      <c r="G132" s="208"/>
      <c r="H132" s="208"/>
      <c r="I132" s="210"/>
      <c r="J132" s="293"/>
      <c r="K132" s="260"/>
      <c r="L132" s="260"/>
    </row>
    <row r="133" ht="15.75" customHeight="1" spans="1:12">
      <c r="A133" s="212" t="s">
        <v>270</v>
      </c>
      <c r="B133" s="208"/>
      <c r="C133" s="208"/>
      <c r="D133" s="208"/>
      <c r="E133" s="208"/>
      <c r="F133" s="208"/>
      <c r="G133" s="208"/>
      <c r="H133" s="210"/>
      <c r="I133" s="227" t="s">
        <v>139</v>
      </c>
      <c r="J133" s="293"/>
      <c r="K133" s="299"/>
      <c r="L133" s="299"/>
    </row>
    <row r="134" ht="15.75" customHeight="1" spans="1:12">
      <c r="A134" s="213" t="s">
        <v>97</v>
      </c>
      <c r="B134" s="214" t="str">
        <f>A23</f>
        <v>MÓDULO 1 - COMPOSIÇÃO DA REMUNERAÇÃO</v>
      </c>
      <c r="C134" s="208"/>
      <c r="D134" s="208"/>
      <c r="E134" s="208"/>
      <c r="F134" s="208"/>
      <c r="G134" s="208"/>
      <c r="H134" s="210"/>
      <c r="I134" s="365">
        <f>I31</f>
        <v>1540.62</v>
      </c>
      <c r="J134" s="293"/>
      <c r="K134" s="299"/>
      <c r="L134" s="299"/>
    </row>
    <row r="135" ht="15.75" customHeight="1" spans="1:12">
      <c r="A135" s="213" t="s">
        <v>100</v>
      </c>
      <c r="B135" s="214" t="str">
        <f>A33</f>
        <v>MÓDULO 2 – ENCARGOS E BENEFÍCIOS ANUAIS, MENSAIS E DIÁRIOS</v>
      </c>
      <c r="C135" s="208"/>
      <c r="D135" s="208"/>
      <c r="E135" s="208"/>
      <c r="F135" s="208"/>
      <c r="G135" s="208"/>
      <c r="H135" s="210"/>
      <c r="I135" s="365">
        <f>I64</f>
        <v>1533.73</v>
      </c>
      <c r="J135" s="293"/>
      <c r="K135" s="299"/>
      <c r="L135" s="299"/>
    </row>
    <row r="136" ht="15.75" customHeight="1" spans="1:12">
      <c r="A136" s="213" t="s">
        <v>104</v>
      </c>
      <c r="B136" s="214" t="str">
        <f>A68</f>
        <v>MÓDULO 3 – PROVISÃO PARA RESCISÃO</v>
      </c>
      <c r="C136" s="208"/>
      <c r="D136" s="208"/>
      <c r="E136" s="208"/>
      <c r="F136" s="208"/>
      <c r="G136" s="208"/>
      <c r="H136" s="210"/>
      <c r="I136" s="365">
        <f>I75</f>
        <v>214.89</v>
      </c>
      <c r="J136" s="293"/>
      <c r="K136" s="247"/>
      <c r="L136" s="247"/>
    </row>
    <row r="137" ht="15.75" customHeight="1" spans="1:12">
      <c r="A137" s="213" t="s">
        <v>108</v>
      </c>
      <c r="B137" s="214" t="str">
        <f>A80</f>
        <v>MÓDULO 4 – CUSTO DE REPOSIÇÃO DO PROFISSIONAL AUSENTE</v>
      </c>
      <c r="C137" s="208"/>
      <c r="D137" s="208"/>
      <c r="E137" s="208"/>
      <c r="F137" s="208"/>
      <c r="G137" s="208"/>
      <c r="H137" s="210"/>
      <c r="I137" s="365">
        <f>I98</f>
        <v>63.15</v>
      </c>
      <c r="J137" s="366"/>
      <c r="K137" s="247"/>
      <c r="L137" s="247"/>
    </row>
    <row r="138" ht="15.75" customHeight="1" spans="1:12">
      <c r="A138" s="213" t="s">
        <v>148</v>
      </c>
      <c r="B138" s="214" t="str">
        <f>A100</f>
        <v>MÓDULO 5 – INSUMOS DIVERSOS</v>
      </c>
      <c r="C138" s="208"/>
      <c r="D138" s="208"/>
      <c r="E138" s="208"/>
      <c r="F138" s="208"/>
      <c r="G138" s="208"/>
      <c r="H138" s="210"/>
      <c r="I138" s="365">
        <f>I106</f>
        <v>89.81</v>
      </c>
      <c r="J138" s="293"/>
      <c r="K138" s="247"/>
      <c r="L138" s="247"/>
    </row>
    <row r="139" ht="15.75" customHeight="1" spans="1:12">
      <c r="A139" s="212" t="s">
        <v>271</v>
      </c>
      <c r="B139" s="208"/>
      <c r="C139" s="208"/>
      <c r="D139" s="208"/>
      <c r="E139" s="208"/>
      <c r="F139" s="208"/>
      <c r="G139" s="208"/>
      <c r="H139" s="210"/>
      <c r="I139" s="288">
        <f>SUM(I134:I138)</f>
        <v>3442.2</v>
      </c>
      <c r="J139" s="293"/>
      <c r="K139" s="246"/>
      <c r="L139" s="246"/>
    </row>
    <row r="140" ht="15.75" customHeight="1" spans="1:12">
      <c r="A140" s="213" t="s">
        <v>150</v>
      </c>
      <c r="B140" s="214" t="str">
        <f>A113</f>
        <v>MÓDULO 6 – CUSTOS INDIRETOS, TRIBUTOS E LUCRO</v>
      </c>
      <c r="C140" s="208"/>
      <c r="D140" s="208"/>
      <c r="E140" s="208"/>
      <c r="F140" s="208"/>
      <c r="G140" s="208"/>
      <c r="H140" s="210"/>
      <c r="I140" s="365">
        <f>I121</f>
        <v>444.74</v>
      </c>
      <c r="J140" s="367">
        <f>SUM(J30:J139)</f>
        <v>2838.06076</v>
      </c>
      <c r="K140" s="246"/>
      <c r="L140" s="246"/>
    </row>
    <row r="141" ht="15.75" customHeight="1" spans="1:12">
      <c r="A141" s="212" t="s">
        <v>272</v>
      </c>
      <c r="B141" s="208"/>
      <c r="C141" s="208"/>
      <c r="D141" s="208"/>
      <c r="E141" s="208"/>
      <c r="F141" s="208"/>
      <c r="G141" s="208"/>
      <c r="H141" s="210"/>
      <c r="I141" s="288">
        <f>SUM(I139:I140)</f>
        <v>3886.94</v>
      </c>
      <c r="J141" s="246"/>
      <c r="K141" s="246"/>
      <c r="L141" s="246"/>
    </row>
    <row r="142" ht="15.75" customHeight="1" spans="9:9">
      <c r="I142" s="368"/>
    </row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51">
    <mergeCell ref="A1:I1"/>
    <mergeCell ref="A3:I3"/>
    <mergeCell ref="A4:I4"/>
    <mergeCell ref="A5:G5"/>
    <mergeCell ref="H5:I5"/>
    <mergeCell ref="A6:I6"/>
    <mergeCell ref="A7:I7"/>
    <mergeCell ref="B8:H8"/>
    <mergeCell ref="B9:H9"/>
    <mergeCell ref="B10:H10"/>
    <mergeCell ref="B11:H11"/>
    <mergeCell ref="A12:I12"/>
    <mergeCell ref="A13:I13"/>
    <mergeCell ref="A14:B14"/>
    <mergeCell ref="C14:D14"/>
    <mergeCell ref="E14:I14"/>
    <mergeCell ref="A15:B15"/>
    <mergeCell ref="C15:D15"/>
    <mergeCell ref="E15:I15"/>
    <mergeCell ref="A16:I16"/>
    <mergeCell ref="B17:H17"/>
    <mergeCell ref="B18:H18"/>
    <mergeCell ref="B19:H19"/>
    <mergeCell ref="B20:H20"/>
    <mergeCell ref="B21:H21"/>
    <mergeCell ref="A22:I22"/>
    <mergeCell ref="A23:I23"/>
    <mergeCell ref="B24:G24"/>
    <mergeCell ref="B25:G25"/>
    <mergeCell ref="B26:G26"/>
    <mergeCell ref="B27:G27"/>
    <mergeCell ref="B28:G28"/>
    <mergeCell ref="B29:G29"/>
    <mergeCell ref="B30:G30"/>
    <mergeCell ref="A31:H31"/>
    <mergeCell ref="A32:I32"/>
    <mergeCell ref="A33:I33"/>
    <mergeCell ref="A34:G34"/>
    <mergeCell ref="B35:G35"/>
    <mergeCell ref="B36:G36"/>
    <mergeCell ref="A37:G37"/>
    <mergeCell ref="G38:H38"/>
    <mergeCell ref="G39:H39"/>
    <mergeCell ref="G40:H40"/>
    <mergeCell ref="A41:G41"/>
    <mergeCell ref="B42:G42"/>
    <mergeCell ref="B43:G43"/>
    <mergeCell ref="B44:G44"/>
    <mergeCell ref="B45:G45"/>
    <mergeCell ref="B46:G46"/>
    <mergeCell ref="B47:G47"/>
    <mergeCell ref="B48:G48"/>
    <mergeCell ref="B49:G49"/>
    <mergeCell ref="K49:L49"/>
    <mergeCell ref="A50:G50"/>
    <mergeCell ref="K50:L50"/>
    <mergeCell ref="A51:I51"/>
    <mergeCell ref="A52:G52"/>
    <mergeCell ref="B53:G53"/>
    <mergeCell ref="B54:G54"/>
    <mergeCell ref="B55:G55"/>
    <mergeCell ref="B56:G56"/>
    <mergeCell ref="A57:H57"/>
    <mergeCell ref="A58:I58"/>
    <mergeCell ref="A59:I59"/>
    <mergeCell ref="A60:H60"/>
    <mergeCell ref="B61:H61"/>
    <mergeCell ref="B62:H62"/>
    <mergeCell ref="B63:H63"/>
    <mergeCell ref="A64:H64"/>
    <mergeCell ref="G65:H65"/>
    <mergeCell ref="G66:H66"/>
    <mergeCell ref="G67:H67"/>
    <mergeCell ref="A68:I68"/>
    <mergeCell ref="B69:G69"/>
    <mergeCell ref="B70:G70"/>
    <mergeCell ref="B71:G71"/>
    <mergeCell ref="B72:G72"/>
    <mergeCell ref="B73:G73"/>
    <mergeCell ref="B74:G74"/>
    <mergeCell ref="A75:G75"/>
    <mergeCell ref="G76:H76"/>
    <mergeCell ref="G77:H77"/>
    <mergeCell ref="G78:H78"/>
    <mergeCell ref="G79:H79"/>
    <mergeCell ref="A80:I80"/>
    <mergeCell ref="A81:G81"/>
    <mergeCell ref="B82:G82"/>
    <mergeCell ref="B83:G83"/>
    <mergeCell ref="B84:G84"/>
    <mergeCell ref="B85:G85"/>
    <mergeCell ref="B86:G86"/>
    <mergeCell ref="B87:G87"/>
    <mergeCell ref="A88:G88"/>
    <mergeCell ref="A89:I89"/>
    <mergeCell ref="A90:G90"/>
    <mergeCell ref="B91:G91"/>
    <mergeCell ref="A92:G92"/>
    <mergeCell ref="A93:I93"/>
    <mergeCell ref="A94:I94"/>
    <mergeCell ref="A95:H95"/>
    <mergeCell ref="B96:H96"/>
    <mergeCell ref="B97:H97"/>
    <mergeCell ref="A98:H98"/>
    <mergeCell ref="A99:I99"/>
    <mergeCell ref="A100:I100"/>
    <mergeCell ref="B101:G101"/>
    <mergeCell ref="B102:G102"/>
    <mergeCell ref="B103:G103"/>
    <mergeCell ref="B104:G104"/>
    <mergeCell ref="B105:G105"/>
    <mergeCell ref="A106:G106"/>
    <mergeCell ref="G107:H107"/>
    <mergeCell ref="G108:H108"/>
    <mergeCell ref="G109:H109"/>
    <mergeCell ref="G110:H110"/>
    <mergeCell ref="G111:H111"/>
    <mergeCell ref="G112:H112"/>
    <mergeCell ref="A113:I113"/>
    <mergeCell ref="B114:G114"/>
    <mergeCell ref="B115:G115"/>
    <mergeCell ref="B116:G116"/>
    <mergeCell ref="B117:G117"/>
    <mergeCell ref="B118:G118"/>
    <mergeCell ref="B119:G119"/>
    <mergeCell ref="B120:G120"/>
    <mergeCell ref="A121:G121"/>
    <mergeCell ref="B122:I122"/>
    <mergeCell ref="B123:G123"/>
    <mergeCell ref="B124:G124"/>
    <mergeCell ref="B126:G126"/>
    <mergeCell ref="B128:G128"/>
    <mergeCell ref="B130:G130"/>
    <mergeCell ref="A132:I132"/>
    <mergeCell ref="A133:H133"/>
    <mergeCell ref="B134:H134"/>
    <mergeCell ref="B135:H135"/>
    <mergeCell ref="B136:H136"/>
    <mergeCell ref="B137:H137"/>
    <mergeCell ref="B138:H138"/>
    <mergeCell ref="A139:H139"/>
    <mergeCell ref="B140:H140"/>
    <mergeCell ref="A141:H141"/>
    <mergeCell ref="J3:J30"/>
    <mergeCell ref="K52:K54"/>
    <mergeCell ref="L52:L54"/>
    <mergeCell ref="A107:F112"/>
    <mergeCell ref="A76:F79"/>
    <mergeCell ref="A65:F67"/>
    <mergeCell ref="A38:F40"/>
    <mergeCell ref="K62:L71"/>
  </mergeCells>
  <pageMargins left="0.31496062992126" right="0.31496062992126" top="0.31496062992126" bottom="0.31496062992126" header="0" footer="0"/>
  <pageSetup paperSize="9" scale="34" fitToHeight="0" orientation="portrait"/>
  <headerFooter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99"/>
  <sheetViews>
    <sheetView zoomScale="70" zoomScaleNormal="70" topLeftCell="A75" workbookViewId="0">
      <selection activeCell="H117" sqref="H117"/>
    </sheetView>
  </sheetViews>
  <sheetFormatPr defaultColWidth="14.4285714285714" defaultRowHeight="15" customHeight="1"/>
  <cols>
    <col min="1" max="1" width="7.42857142857143" style="1" customWidth="1"/>
    <col min="2" max="2" width="22.7142857142857" style="1" customWidth="1"/>
    <col min="3" max="3" width="15" style="1" customWidth="1"/>
    <col min="4" max="4" width="10.4285714285714" style="1" customWidth="1"/>
    <col min="5" max="5" width="13.4285714285714" style="1" customWidth="1"/>
    <col min="6" max="6" width="11.4285714285714" style="1" customWidth="1"/>
    <col min="7" max="7" width="12.4285714285714" style="1" customWidth="1"/>
    <col min="8" max="8" width="11.8571428571429" style="1" customWidth="1"/>
    <col min="9" max="9" width="38.1428571428571" style="1" customWidth="1"/>
    <col min="10" max="10" width="28.152380952381" style="205" customWidth="1"/>
    <col min="11" max="11" width="48.5714285714286" style="205" customWidth="1"/>
    <col min="12" max="12" width="28.152380952381" style="205" customWidth="1"/>
    <col min="13" max="13" width="30.8571428571429" style="1" customWidth="1"/>
    <col min="14" max="14" width="10.5714285714286" style="1" customWidth="1"/>
    <col min="15" max="16384" width="14.4285714285714" style="1"/>
  </cols>
  <sheetData>
    <row r="1" customHeight="1" spans="1:12">
      <c r="A1" s="206" t="s">
        <v>301</v>
      </c>
      <c r="B1" s="206"/>
      <c r="C1" s="206"/>
      <c r="D1" s="206"/>
      <c r="E1" s="206"/>
      <c r="F1" s="206"/>
      <c r="G1" s="206"/>
      <c r="H1" s="206"/>
      <c r="I1" s="206"/>
      <c r="J1" s="246"/>
      <c r="K1" s="247"/>
      <c r="L1" s="247"/>
    </row>
    <row r="2" customHeight="1" spans="10:12">
      <c r="J2" s="246"/>
      <c r="K2" s="247"/>
      <c r="L2" s="247"/>
    </row>
    <row r="3" ht="15.75" spans="1:12">
      <c r="A3" s="207" t="s">
        <v>302</v>
      </c>
      <c r="B3" s="208"/>
      <c r="C3" s="208"/>
      <c r="D3" s="208"/>
      <c r="E3" s="208"/>
      <c r="F3" s="208"/>
      <c r="G3" s="208"/>
      <c r="H3" s="208"/>
      <c r="I3" s="210"/>
      <c r="J3" s="248" t="s">
        <v>93</v>
      </c>
      <c r="K3" s="247"/>
      <c r="L3" s="247"/>
    </row>
    <row r="4" ht="15.75" spans="1:12">
      <c r="A4" s="207"/>
      <c r="B4" s="209"/>
      <c r="C4" s="209"/>
      <c r="D4" s="209"/>
      <c r="E4" s="209"/>
      <c r="F4" s="209"/>
      <c r="G4" s="209"/>
      <c r="H4" s="209"/>
      <c r="I4" s="249"/>
      <c r="J4" s="248"/>
      <c r="K4" s="247"/>
      <c r="L4" s="247"/>
    </row>
    <row r="5" ht="15.75" spans="1:12">
      <c r="A5" s="207" t="s">
        <v>94</v>
      </c>
      <c r="B5" s="208"/>
      <c r="C5" s="208"/>
      <c r="D5" s="208"/>
      <c r="E5" s="208"/>
      <c r="F5" s="208"/>
      <c r="G5" s="210"/>
      <c r="H5" s="211" t="s">
        <v>95</v>
      </c>
      <c r="I5" s="210"/>
      <c r="J5" s="248"/>
      <c r="K5" s="247"/>
      <c r="L5" s="247"/>
    </row>
    <row r="6" ht="15.75" spans="1:12">
      <c r="A6" s="207"/>
      <c r="B6" s="209"/>
      <c r="C6" s="209"/>
      <c r="D6" s="209"/>
      <c r="E6" s="209"/>
      <c r="F6" s="209"/>
      <c r="G6" s="209"/>
      <c r="H6" s="209"/>
      <c r="I6" s="249"/>
      <c r="J6" s="248"/>
      <c r="K6" s="250"/>
      <c r="L6" s="250"/>
    </row>
    <row r="7" ht="16.5" spans="1:12">
      <c r="A7" s="212" t="s">
        <v>96</v>
      </c>
      <c r="B7" s="208"/>
      <c r="C7" s="208"/>
      <c r="D7" s="208"/>
      <c r="E7" s="208"/>
      <c r="F7" s="208"/>
      <c r="G7" s="208"/>
      <c r="H7" s="208"/>
      <c r="I7" s="210"/>
      <c r="J7" s="248"/>
      <c r="K7" s="247"/>
      <c r="L7" s="247"/>
    </row>
    <row r="8" ht="15.75" spans="1:12">
      <c r="A8" s="213" t="s">
        <v>97</v>
      </c>
      <c r="B8" s="214" t="s">
        <v>98</v>
      </c>
      <c r="C8" s="208"/>
      <c r="D8" s="208"/>
      <c r="E8" s="208"/>
      <c r="F8" s="208"/>
      <c r="G8" s="208"/>
      <c r="H8" s="210"/>
      <c r="I8" s="251"/>
      <c r="J8" s="248"/>
      <c r="K8" s="252" t="s">
        <v>99</v>
      </c>
      <c r="L8" s="253"/>
    </row>
    <row r="9" ht="16.5" spans="1:12">
      <c r="A9" s="213" t="s">
        <v>100</v>
      </c>
      <c r="B9" s="214" t="s">
        <v>101</v>
      </c>
      <c r="C9" s="208"/>
      <c r="D9" s="208"/>
      <c r="E9" s="208"/>
      <c r="F9" s="208"/>
      <c r="G9" s="208"/>
      <c r="H9" s="210"/>
      <c r="I9" s="254" t="s">
        <v>102</v>
      </c>
      <c r="J9" s="248"/>
      <c r="K9" s="255" t="s">
        <v>103</v>
      </c>
      <c r="L9" s="256"/>
    </row>
    <row r="10" ht="16.5" spans="1:12">
      <c r="A10" s="213" t="s">
        <v>104</v>
      </c>
      <c r="B10" s="214" t="s">
        <v>105</v>
      </c>
      <c r="C10" s="208"/>
      <c r="D10" s="208"/>
      <c r="E10" s="208"/>
      <c r="F10" s="208"/>
      <c r="G10" s="208"/>
      <c r="H10" s="210"/>
      <c r="I10" s="257" t="s">
        <v>106</v>
      </c>
      <c r="J10" s="248"/>
      <c r="K10" s="258" t="s">
        <v>107</v>
      </c>
      <c r="L10" s="259">
        <f>J140</f>
        <v>3081.877492</v>
      </c>
    </row>
    <row r="11" ht="16.5" spans="1:12">
      <c r="A11" s="213" t="s">
        <v>108</v>
      </c>
      <c r="B11" s="214" t="s">
        <v>109</v>
      </c>
      <c r="C11" s="208"/>
      <c r="D11" s="208"/>
      <c r="E11" s="208"/>
      <c r="F11" s="208"/>
      <c r="G11" s="208"/>
      <c r="H11" s="210"/>
      <c r="I11" s="213">
        <v>12</v>
      </c>
      <c r="J11" s="248"/>
      <c r="K11" s="260"/>
      <c r="L11" s="260"/>
    </row>
    <row r="12" ht="15.75" spans="1:12">
      <c r="A12" s="215"/>
      <c r="B12" s="215"/>
      <c r="C12" s="215"/>
      <c r="D12" s="215"/>
      <c r="E12" s="215"/>
      <c r="F12" s="215"/>
      <c r="G12" s="215"/>
      <c r="H12" s="215"/>
      <c r="I12" s="261"/>
      <c r="J12" s="248"/>
      <c r="K12" s="252" t="s">
        <v>110</v>
      </c>
      <c r="L12" s="253"/>
    </row>
    <row r="13" ht="16.5" spans="1:12">
      <c r="A13" s="212" t="s">
        <v>111</v>
      </c>
      <c r="B13" s="208"/>
      <c r="C13" s="208"/>
      <c r="D13" s="208"/>
      <c r="E13" s="208"/>
      <c r="F13" s="208"/>
      <c r="G13" s="208"/>
      <c r="H13" s="208"/>
      <c r="I13" s="210"/>
      <c r="J13" s="248"/>
      <c r="K13" s="262" t="s">
        <v>112</v>
      </c>
      <c r="L13" s="263"/>
    </row>
    <row r="14" ht="12.75" customHeight="1" spans="1:12">
      <c r="A14" s="216" t="s">
        <v>113</v>
      </c>
      <c r="B14" s="210"/>
      <c r="C14" s="216" t="s">
        <v>114</v>
      </c>
      <c r="D14" s="210"/>
      <c r="E14" s="216" t="s">
        <v>115</v>
      </c>
      <c r="F14" s="208"/>
      <c r="G14" s="208"/>
      <c r="H14" s="208"/>
      <c r="I14" s="210"/>
      <c r="J14" s="248"/>
      <c r="K14" s="264" t="s">
        <v>116</v>
      </c>
      <c r="L14" s="265">
        <v>0.11</v>
      </c>
    </row>
    <row r="15" ht="15.75" spans="1:12">
      <c r="A15" s="217" t="s">
        <v>30</v>
      </c>
      <c r="B15" s="218"/>
      <c r="C15" s="219" t="s">
        <v>12</v>
      </c>
      <c r="D15" s="220"/>
      <c r="E15" s="211">
        <v>1</v>
      </c>
      <c r="F15" s="208"/>
      <c r="G15" s="208"/>
      <c r="H15" s="208"/>
      <c r="I15" s="210"/>
      <c r="J15" s="248"/>
      <c r="K15" s="267" t="s">
        <v>118</v>
      </c>
      <c r="L15" s="268">
        <f>I54</f>
        <v>473.82</v>
      </c>
    </row>
    <row r="16" ht="15.75" spans="1:12">
      <c r="A16" s="212" t="s">
        <v>119</v>
      </c>
      <c r="B16" s="208"/>
      <c r="C16" s="208"/>
      <c r="D16" s="208"/>
      <c r="E16" s="208"/>
      <c r="F16" s="208"/>
      <c r="G16" s="208"/>
      <c r="H16" s="208"/>
      <c r="I16" s="210"/>
      <c r="J16" s="248"/>
      <c r="K16" s="267" t="s">
        <v>120</v>
      </c>
      <c r="L16" s="268">
        <f>I106</f>
        <v>50.89</v>
      </c>
    </row>
    <row r="17" ht="15.75" spans="1:12">
      <c r="A17" s="213">
        <v>1</v>
      </c>
      <c r="B17" s="214" t="s">
        <v>121</v>
      </c>
      <c r="C17" s="208"/>
      <c r="D17" s="208"/>
      <c r="E17" s="208"/>
      <c r="F17" s="208"/>
      <c r="G17" s="208"/>
      <c r="H17" s="210"/>
      <c r="I17" s="213" t="s">
        <v>30</v>
      </c>
      <c r="J17" s="248"/>
      <c r="K17" s="267" t="s">
        <v>123</v>
      </c>
      <c r="L17" s="268">
        <f>I53</f>
        <v>0</v>
      </c>
    </row>
    <row r="18" ht="15.75" spans="1:12">
      <c r="A18" s="213">
        <v>2</v>
      </c>
      <c r="B18" s="214" t="s">
        <v>124</v>
      </c>
      <c r="C18" s="208"/>
      <c r="D18" s="208"/>
      <c r="E18" s="208"/>
      <c r="F18" s="208"/>
      <c r="G18" s="208"/>
      <c r="H18" s="210"/>
      <c r="I18" s="254" t="s">
        <v>31</v>
      </c>
      <c r="J18" s="248"/>
      <c r="K18" s="269" t="s">
        <v>125</v>
      </c>
      <c r="L18" s="270">
        <f>SUM(L15:L17)</f>
        <v>524.71</v>
      </c>
    </row>
    <row r="19" ht="15.75" spans="1:12">
      <c r="A19" s="213">
        <v>3</v>
      </c>
      <c r="B19" s="214" t="s">
        <v>126</v>
      </c>
      <c r="C19" s="208"/>
      <c r="D19" s="208"/>
      <c r="E19" s="208"/>
      <c r="F19" s="208"/>
      <c r="G19" s="208"/>
      <c r="H19" s="210"/>
      <c r="I19" s="369">
        <v>1704.89</v>
      </c>
      <c r="J19" s="248"/>
      <c r="K19" s="267" t="s">
        <v>127</v>
      </c>
      <c r="L19" s="272">
        <f>I141</f>
        <v>4177.05</v>
      </c>
    </row>
    <row r="20" ht="25.5" spans="1:12">
      <c r="A20" s="223">
        <v>4</v>
      </c>
      <c r="B20" s="224" t="s">
        <v>128</v>
      </c>
      <c r="C20" s="208"/>
      <c r="D20" s="208"/>
      <c r="E20" s="208"/>
      <c r="F20" s="208"/>
      <c r="G20" s="208"/>
      <c r="H20" s="210"/>
      <c r="I20" s="370" t="s">
        <v>129</v>
      </c>
      <c r="J20" s="248"/>
      <c r="K20" s="274" t="s">
        <v>130</v>
      </c>
      <c r="L20" s="275">
        <f>L19-L18</f>
        <v>3652.34</v>
      </c>
    </row>
    <row r="21" ht="16.5" spans="1:12">
      <c r="A21" s="213">
        <v>5</v>
      </c>
      <c r="B21" s="214" t="s">
        <v>131</v>
      </c>
      <c r="C21" s="208"/>
      <c r="D21" s="208"/>
      <c r="E21" s="208"/>
      <c r="F21" s="208"/>
      <c r="G21" s="208"/>
      <c r="H21" s="210"/>
      <c r="I21" s="276" t="s">
        <v>132</v>
      </c>
      <c r="J21" s="248"/>
      <c r="K21" s="277" t="s">
        <v>133</v>
      </c>
      <c r="L21" s="278">
        <f>L20*11%</f>
        <v>401.7574</v>
      </c>
    </row>
    <row r="22" ht="16.5" spans="1:12">
      <c r="A22" s="225"/>
      <c r="B22" s="208"/>
      <c r="C22" s="208"/>
      <c r="D22" s="208"/>
      <c r="E22" s="208"/>
      <c r="F22" s="208"/>
      <c r="G22" s="208"/>
      <c r="H22" s="208"/>
      <c r="I22" s="210"/>
      <c r="J22" s="248"/>
      <c r="K22" s="264" t="s">
        <v>134</v>
      </c>
      <c r="L22" s="279"/>
    </row>
    <row r="23" ht="15.75" customHeight="1" spans="1:12">
      <c r="A23" s="212" t="s">
        <v>135</v>
      </c>
      <c r="B23" s="208"/>
      <c r="C23" s="208"/>
      <c r="D23" s="208"/>
      <c r="E23" s="208"/>
      <c r="F23" s="208"/>
      <c r="G23" s="208"/>
      <c r="H23" s="208"/>
      <c r="I23" s="210"/>
      <c r="J23" s="248"/>
      <c r="K23" s="280" t="s">
        <v>136</v>
      </c>
      <c r="L23" s="281">
        <v>0.012</v>
      </c>
    </row>
    <row r="24" ht="15.75" customHeight="1" spans="1:12">
      <c r="A24" s="226">
        <v>1</v>
      </c>
      <c r="B24" s="212" t="s">
        <v>137</v>
      </c>
      <c r="C24" s="208"/>
      <c r="D24" s="208"/>
      <c r="E24" s="208"/>
      <c r="F24" s="208"/>
      <c r="G24" s="210"/>
      <c r="H24" s="227" t="s">
        <v>138</v>
      </c>
      <c r="I24" s="227" t="s">
        <v>139</v>
      </c>
      <c r="J24" s="248"/>
      <c r="K24" s="282" t="s">
        <v>140</v>
      </c>
      <c r="L24" s="283">
        <v>0.048</v>
      </c>
    </row>
    <row r="25" ht="15.75" customHeight="1" spans="1:12">
      <c r="A25" s="228" t="s">
        <v>97</v>
      </c>
      <c r="B25" s="214" t="s">
        <v>141</v>
      </c>
      <c r="C25" s="208"/>
      <c r="D25" s="208"/>
      <c r="E25" s="208"/>
      <c r="F25" s="208"/>
      <c r="G25" s="210"/>
      <c r="H25" s="229"/>
      <c r="I25" s="371">
        <f>I19</f>
        <v>1704.89</v>
      </c>
      <c r="J25" s="248"/>
      <c r="K25" s="267" t="s">
        <v>142</v>
      </c>
      <c r="L25" s="272">
        <f>L19</f>
        <v>4177.05</v>
      </c>
    </row>
    <row r="26" ht="15.75" customHeight="1" spans="1:12">
      <c r="A26" s="228" t="s">
        <v>100</v>
      </c>
      <c r="B26" s="214" t="s">
        <v>143</v>
      </c>
      <c r="C26" s="208"/>
      <c r="D26" s="208"/>
      <c r="E26" s="208"/>
      <c r="F26" s="208"/>
      <c r="G26" s="210"/>
      <c r="H26" s="230"/>
      <c r="I26" s="285">
        <v>0</v>
      </c>
      <c r="J26" s="248"/>
      <c r="K26" s="277" t="s">
        <v>144</v>
      </c>
      <c r="L26" s="278">
        <f>L25*L23</f>
        <v>50.1246</v>
      </c>
    </row>
    <row r="27" ht="15.75" customHeight="1" spans="1:12">
      <c r="A27" s="228" t="s">
        <v>104</v>
      </c>
      <c r="B27" s="214" t="s">
        <v>145</v>
      </c>
      <c r="C27" s="208"/>
      <c r="D27" s="208"/>
      <c r="E27" s="208"/>
      <c r="F27" s="208"/>
      <c r="G27" s="210"/>
      <c r="H27" s="230"/>
      <c r="I27" s="286">
        <v>0</v>
      </c>
      <c r="J27" s="248"/>
      <c r="K27" s="264" t="s">
        <v>146</v>
      </c>
      <c r="L27" s="265">
        <v>0.01</v>
      </c>
    </row>
    <row r="28" ht="15.75" customHeight="1" spans="1:12">
      <c r="A28" s="228" t="s">
        <v>108</v>
      </c>
      <c r="B28" s="214" t="s">
        <v>147</v>
      </c>
      <c r="C28" s="208"/>
      <c r="D28" s="208"/>
      <c r="E28" s="208"/>
      <c r="F28" s="208"/>
      <c r="G28" s="210"/>
      <c r="H28" s="230"/>
      <c r="I28" s="287">
        <v>0</v>
      </c>
      <c r="J28" s="248"/>
      <c r="K28" s="274" t="s">
        <v>127</v>
      </c>
      <c r="L28" s="275">
        <f>L19</f>
        <v>4177.05</v>
      </c>
    </row>
    <row r="29" ht="15.75" customHeight="1" spans="1:12">
      <c r="A29" s="228" t="s">
        <v>148</v>
      </c>
      <c r="B29" s="214" t="s">
        <v>149</v>
      </c>
      <c r="C29" s="208"/>
      <c r="D29" s="208"/>
      <c r="E29" s="208"/>
      <c r="F29" s="208"/>
      <c r="G29" s="210"/>
      <c r="H29" s="230"/>
      <c r="I29" s="287">
        <v>0</v>
      </c>
      <c r="J29" s="248"/>
      <c r="K29" s="277" t="s">
        <v>133</v>
      </c>
      <c r="L29" s="278">
        <f>L28*L27</f>
        <v>41.7705</v>
      </c>
    </row>
    <row r="30" ht="15.75" customHeight="1" spans="1:12">
      <c r="A30" s="228" t="s">
        <v>150</v>
      </c>
      <c r="B30" s="214" t="s">
        <v>151</v>
      </c>
      <c r="C30" s="208"/>
      <c r="D30" s="208"/>
      <c r="E30" s="208"/>
      <c r="F30" s="208"/>
      <c r="G30" s="210"/>
      <c r="H30" s="230"/>
      <c r="I30" s="287">
        <v>0</v>
      </c>
      <c r="J30" s="248"/>
      <c r="K30" s="264" t="s">
        <v>152</v>
      </c>
      <c r="L30" s="265">
        <f>H119</f>
        <v>0.0349</v>
      </c>
    </row>
    <row r="31" ht="15.75" customHeight="1" spans="1:12">
      <c r="A31" s="212" t="s">
        <v>153</v>
      </c>
      <c r="B31" s="208"/>
      <c r="C31" s="208"/>
      <c r="D31" s="208"/>
      <c r="E31" s="208"/>
      <c r="F31" s="208"/>
      <c r="G31" s="208"/>
      <c r="H31" s="210"/>
      <c r="I31" s="288">
        <f>SUM(I25:I30)</f>
        <v>1704.89</v>
      </c>
      <c r="J31" s="289">
        <f>SUM(I25:I30)</f>
        <v>1704.89</v>
      </c>
      <c r="K31" s="274" t="s">
        <v>127</v>
      </c>
      <c r="L31" s="275">
        <f>L19</f>
        <v>4177.05</v>
      </c>
    </row>
    <row r="32" ht="15.75" customHeight="1" spans="1:12">
      <c r="A32" s="231"/>
      <c r="B32" s="231"/>
      <c r="C32" s="231"/>
      <c r="D32" s="231"/>
      <c r="E32" s="231"/>
      <c r="F32" s="231"/>
      <c r="G32" s="231"/>
      <c r="H32" s="231"/>
      <c r="I32" s="261"/>
      <c r="J32" s="290"/>
      <c r="K32" s="277" t="s">
        <v>133</v>
      </c>
      <c r="L32" s="278">
        <f>L31*L30</f>
        <v>145.779045</v>
      </c>
    </row>
    <row r="33" ht="15.75" customHeight="1" spans="1:12">
      <c r="A33" s="212" t="s">
        <v>154</v>
      </c>
      <c r="B33" s="208"/>
      <c r="C33" s="208"/>
      <c r="D33" s="208"/>
      <c r="E33" s="208"/>
      <c r="F33" s="208"/>
      <c r="G33" s="208"/>
      <c r="H33" s="208"/>
      <c r="I33" s="210"/>
      <c r="J33" s="290"/>
      <c r="K33" s="264" t="s">
        <v>155</v>
      </c>
      <c r="L33" s="265">
        <f>H118</f>
        <v>0.0076</v>
      </c>
    </row>
    <row r="34" ht="15.75" customHeight="1" spans="1:12">
      <c r="A34" s="212" t="s">
        <v>156</v>
      </c>
      <c r="B34" s="208"/>
      <c r="C34" s="208"/>
      <c r="D34" s="208"/>
      <c r="E34" s="208"/>
      <c r="F34" s="208"/>
      <c r="G34" s="210"/>
      <c r="H34" s="227" t="s">
        <v>138</v>
      </c>
      <c r="I34" s="227" t="s">
        <v>139</v>
      </c>
      <c r="J34" s="291"/>
      <c r="K34" s="274" t="s">
        <v>127</v>
      </c>
      <c r="L34" s="275">
        <f>L19</f>
        <v>4177.05</v>
      </c>
    </row>
    <row r="35" ht="15.75" customHeight="1" spans="1:12">
      <c r="A35" s="228" t="s">
        <v>97</v>
      </c>
      <c r="B35" s="214" t="s">
        <v>157</v>
      </c>
      <c r="C35" s="208"/>
      <c r="D35" s="208"/>
      <c r="E35" s="208"/>
      <c r="F35" s="208"/>
      <c r="G35" s="210"/>
      <c r="H35" s="230">
        <f>ROUND(1/12,4)</f>
        <v>0.0833</v>
      </c>
      <c r="I35" s="292">
        <f>ROUND(I31*H35,2)</f>
        <v>142.02</v>
      </c>
      <c r="J35" s="289">
        <f>I35+(I35*$H$50)</f>
        <v>194.737824</v>
      </c>
      <c r="K35" s="277" t="s">
        <v>133</v>
      </c>
      <c r="L35" s="278">
        <f>L34*L33</f>
        <v>31.74558</v>
      </c>
    </row>
    <row r="36" ht="15.75" customHeight="1" spans="1:12">
      <c r="A36" s="228" t="s">
        <v>100</v>
      </c>
      <c r="B36" s="214" t="s">
        <v>158</v>
      </c>
      <c r="C36" s="208"/>
      <c r="D36" s="208"/>
      <c r="E36" s="208"/>
      <c r="F36" s="208"/>
      <c r="G36" s="210"/>
      <c r="H36" s="230">
        <v>0.121</v>
      </c>
      <c r="I36" s="292">
        <f>ROUND(I31*H36,2)</f>
        <v>206.29</v>
      </c>
      <c r="J36" s="289">
        <f>I36+(I36*$H$50)</f>
        <v>282.864848</v>
      </c>
      <c r="K36" s="264" t="s">
        <v>159</v>
      </c>
      <c r="L36" s="265">
        <f>H120</f>
        <v>0.05</v>
      </c>
    </row>
    <row r="37" ht="15.75" customHeight="1" spans="1:12">
      <c r="A37" s="212" t="s">
        <v>160</v>
      </c>
      <c r="B37" s="208"/>
      <c r="C37" s="208"/>
      <c r="D37" s="208"/>
      <c r="E37" s="208"/>
      <c r="F37" s="208"/>
      <c r="G37" s="210"/>
      <c r="H37" s="232">
        <f>SUM(H35:H36)</f>
        <v>0.2043</v>
      </c>
      <c r="I37" s="288">
        <f>SUM(I35:I36)</f>
        <v>348.31</v>
      </c>
      <c r="J37" s="293"/>
      <c r="K37" s="274" t="s">
        <v>127</v>
      </c>
      <c r="L37" s="275">
        <f>L19</f>
        <v>4177.05</v>
      </c>
    </row>
    <row r="38" ht="15.75" customHeight="1" spans="1:12">
      <c r="A38" s="233" t="s">
        <v>161</v>
      </c>
      <c r="B38" s="234"/>
      <c r="C38" s="234"/>
      <c r="D38" s="234"/>
      <c r="E38" s="234"/>
      <c r="F38" s="234"/>
      <c r="G38" s="235" t="s">
        <v>162</v>
      </c>
      <c r="H38" s="208"/>
      <c r="I38" s="294">
        <f>I31</f>
        <v>1704.89</v>
      </c>
      <c r="J38" s="295"/>
      <c r="K38" s="277" t="s">
        <v>133</v>
      </c>
      <c r="L38" s="278">
        <f>L37*L36</f>
        <v>208.8525</v>
      </c>
    </row>
    <row r="39" ht="15.75" customHeight="1" spans="1:12">
      <c r="A39" s="236"/>
      <c r="B39" s="233"/>
      <c r="C39" s="233"/>
      <c r="D39" s="233"/>
      <c r="E39" s="233"/>
      <c r="F39" s="237"/>
      <c r="G39" s="235" t="s">
        <v>163</v>
      </c>
      <c r="H39" s="208"/>
      <c r="I39" s="294">
        <f>I37</f>
        <v>348.31</v>
      </c>
      <c r="J39" s="296"/>
      <c r="K39" s="297" t="s">
        <v>164</v>
      </c>
      <c r="L39" s="298">
        <f>L21+L26+L29+L32+L35+L38</f>
        <v>880.029625</v>
      </c>
    </row>
    <row r="40" ht="15.75" customHeight="1" spans="1:12">
      <c r="A40" s="238"/>
      <c r="B40" s="239"/>
      <c r="C40" s="239"/>
      <c r="D40" s="239"/>
      <c r="E40" s="239"/>
      <c r="F40" s="239"/>
      <c r="G40" s="235" t="s">
        <v>75</v>
      </c>
      <c r="H40" s="208"/>
      <c r="I40" s="294">
        <f>SUM(I38:I39)</f>
        <v>2053.2</v>
      </c>
      <c r="J40" s="295"/>
      <c r="K40" s="299"/>
      <c r="L40" s="299"/>
    </row>
    <row r="41" ht="15.75" customHeight="1" spans="1:12">
      <c r="A41" s="212" t="s">
        <v>165</v>
      </c>
      <c r="B41" s="208"/>
      <c r="C41" s="208"/>
      <c r="D41" s="208"/>
      <c r="E41" s="208"/>
      <c r="F41" s="208"/>
      <c r="G41" s="210"/>
      <c r="H41" s="227" t="s">
        <v>138</v>
      </c>
      <c r="I41" s="227" t="s">
        <v>139</v>
      </c>
      <c r="J41" s="295"/>
      <c r="K41" s="300" t="s">
        <v>166</v>
      </c>
      <c r="L41" s="301"/>
    </row>
    <row r="42" ht="15.75" customHeight="1" spans="1:12">
      <c r="A42" s="228" t="s">
        <v>97</v>
      </c>
      <c r="B42" s="214" t="s">
        <v>167</v>
      </c>
      <c r="C42" s="208"/>
      <c r="D42" s="208"/>
      <c r="E42" s="208"/>
      <c r="F42" s="208"/>
      <c r="G42" s="210"/>
      <c r="H42" s="230">
        <v>0.2</v>
      </c>
      <c r="I42" s="292">
        <f t="shared" ref="I42:I49" si="0">ROUND($I$40*H42,2)</f>
        <v>410.64</v>
      </c>
      <c r="J42" s="302" t="s">
        <v>168</v>
      </c>
      <c r="K42" s="303" t="s">
        <v>169</v>
      </c>
      <c r="L42" s="304"/>
    </row>
    <row r="43" ht="15.75" customHeight="1" spans="1:12">
      <c r="A43" s="228" t="s">
        <v>100</v>
      </c>
      <c r="B43" s="214" t="s">
        <v>170</v>
      </c>
      <c r="C43" s="208"/>
      <c r="D43" s="208"/>
      <c r="E43" s="208"/>
      <c r="F43" s="208"/>
      <c r="G43" s="210"/>
      <c r="H43" s="230">
        <v>0.025</v>
      </c>
      <c r="I43" s="292">
        <f t="shared" si="0"/>
        <v>51.33</v>
      </c>
      <c r="J43" s="289">
        <f t="shared" ref="J43:J49" si="1">$I$31*H43</f>
        <v>42.62225</v>
      </c>
      <c r="K43" s="305" t="s">
        <v>169</v>
      </c>
      <c r="L43" s="306">
        <f>L10+L39</f>
        <v>3961.907117</v>
      </c>
    </row>
    <row r="44" ht="15.75" customHeight="1" spans="1:12">
      <c r="A44" s="228" t="s">
        <v>104</v>
      </c>
      <c r="B44" s="214" t="s">
        <v>171</v>
      </c>
      <c r="C44" s="208"/>
      <c r="D44" s="208"/>
      <c r="E44" s="208"/>
      <c r="F44" s="208"/>
      <c r="G44" s="210"/>
      <c r="H44" s="240">
        <v>0.0332</v>
      </c>
      <c r="I44" s="292">
        <f t="shared" si="0"/>
        <v>68.17</v>
      </c>
      <c r="J44" s="302" t="s">
        <v>168</v>
      </c>
      <c r="K44" s="260"/>
      <c r="L44" s="307"/>
    </row>
    <row r="45" ht="15.75" customHeight="1" spans="1:12">
      <c r="A45" s="228" t="s">
        <v>108</v>
      </c>
      <c r="B45" s="214" t="s">
        <v>172</v>
      </c>
      <c r="C45" s="208"/>
      <c r="D45" s="208"/>
      <c r="E45" s="208"/>
      <c r="F45" s="208"/>
      <c r="G45" s="210"/>
      <c r="H45" s="230">
        <v>0.015</v>
      </c>
      <c r="I45" s="292">
        <f t="shared" si="0"/>
        <v>30.8</v>
      </c>
      <c r="J45" s="289">
        <f t="shared" si="1"/>
        <v>25.57335</v>
      </c>
      <c r="K45" s="260"/>
      <c r="L45" s="307"/>
    </row>
    <row r="46" ht="15.75" customHeight="1" spans="1:12">
      <c r="A46" s="228" t="s">
        <v>148</v>
      </c>
      <c r="B46" s="214" t="s">
        <v>173</v>
      </c>
      <c r="C46" s="208"/>
      <c r="D46" s="208"/>
      <c r="E46" s="208"/>
      <c r="F46" s="208"/>
      <c r="G46" s="210"/>
      <c r="H46" s="230">
        <v>0.01</v>
      </c>
      <c r="I46" s="292">
        <f t="shared" si="0"/>
        <v>20.53</v>
      </c>
      <c r="J46" s="289">
        <f t="shared" si="1"/>
        <v>17.0489</v>
      </c>
      <c r="K46" s="260"/>
      <c r="L46" s="307"/>
    </row>
    <row r="47" ht="15.75" customHeight="1" spans="1:12">
      <c r="A47" s="228" t="s">
        <v>150</v>
      </c>
      <c r="B47" s="214" t="s">
        <v>174</v>
      </c>
      <c r="C47" s="208"/>
      <c r="D47" s="208"/>
      <c r="E47" s="208"/>
      <c r="F47" s="208"/>
      <c r="G47" s="210"/>
      <c r="H47" s="230">
        <v>0.006</v>
      </c>
      <c r="I47" s="292">
        <f t="shared" si="0"/>
        <v>12.32</v>
      </c>
      <c r="J47" s="289">
        <f t="shared" si="1"/>
        <v>10.22934</v>
      </c>
      <c r="K47" s="260"/>
      <c r="L47" s="307"/>
    </row>
    <row r="48" ht="15.75" customHeight="1" spans="1:12">
      <c r="A48" s="228" t="s">
        <v>175</v>
      </c>
      <c r="B48" s="214" t="s">
        <v>176</v>
      </c>
      <c r="C48" s="208"/>
      <c r="D48" s="208"/>
      <c r="E48" s="208"/>
      <c r="F48" s="208"/>
      <c r="G48" s="210"/>
      <c r="H48" s="230">
        <v>0.002</v>
      </c>
      <c r="I48" s="292">
        <f t="shared" si="0"/>
        <v>4.11</v>
      </c>
      <c r="J48" s="289">
        <f t="shared" si="1"/>
        <v>3.40978</v>
      </c>
      <c r="K48" s="260"/>
      <c r="L48" s="307"/>
    </row>
    <row r="49" ht="15.75" customHeight="1" spans="1:12">
      <c r="A49" s="228" t="s">
        <v>177</v>
      </c>
      <c r="B49" s="214" t="s">
        <v>178</v>
      </c>
      <c r="C49" s="208"/>
      <c r="D49" s="208"/>
      <c r="E49" s="208"/>
      <c r="F49" s="208"/>
      <c r="G49" s="210"/>
      <c r="H49" s="230">
        <v>0.08</v>
      </c>
      <c r="I49" s="292">
        <f t="shared" si="0"/>
        <v>164.26</v>
      </c>
      <c r="J49" s="289">
        <f t="shared" si="1"/>
        <v>136.3912</v>
      </c>
      <c r="K49" s="308" t="s">
        <v>179</v>
      </c>
      <c r="L49" s="308"/>
    </row>
    <row r="50" ht="15.75" customHeight="1" spans="1:12">
      <c r="A50" s="212" t="s">
        <v>180</v>
      </c>
      <c r="B50" s="208"/>
      <c r="C50" s="208"/>
      <c r="D50" s="208"/>
      <c r="E50" s="208"/>
      <c r="F50" s="208"/>
      <c r="G50" s="210"/>
      <c r="H50" s="232">
        <f>SUM(H42:H49)</f>
        <v>0.3712</v>
      </c>
      <c r="I50" s="288">
        <f>SUM(I42:I49)</f>
        <v>762.16</v>
      </c>
      <c r="J50" s="296"/>
      <c r="K50" s="309" t="s">
        <v>181</v>
      </c>
      <c r="L50" s="309"/>
    </row>
    <row r="51" ht="15.75" customHeight="1" spans="1:12">
      <c r="A51" s="241"/>
      <c r="B51" s="208"/>
      <c r="C51" s="208"/>
      <c r="D51" s="208"/>
      <c r="E51" s="208"/>
      <c r="F51" s="208"/>
      <c r="G51" s="208"/>
      <c r="H51" s="208"/>
      <c r="I51" s="210"/>
      <c r="J51" s="296"/>
      <c r="K51" s="310" t="s">
        <v>182</v>
      </c>
      <c r="L51" s="311">
        <v>1</v>
      </c>
    </row>
    <row r="52" ht="15.75" customHeight="1" spans="1:12">
      <c r="A52" s="212" t="s">
        <v>183</v>
      </c>
      <c r="B52" s="208"/>
      <c r="C52" s="208"/>
      <c r="D52" s="208"/>
      <c r="E52" s="208"/>
      <c r="F52" s="208"/>
      <c r="G52" s="210"/>
      <c r="H52" s="232"/>
      <c r="I52" s="227" t="s">
        <v>139</v>
      </c>
      <c r="J52" s="296"/>
      <c r="K52" s="312" t="s">
        <v>184</v>
      </c>
      <c r="L52" s="313">
        <f>L43</f>
        <v>3961.907117</v>
      </c>
    </row>
    <row r="53" ht="15.75" customHeight="1" spans="1:12">
      <c r="A53" s="228" t="s">
        <v>97</v>
      </c>
      <c r="B53" s="225" t="s">
        <v>185</v>
      </c>
      <c r="C53" s="208"/>
      <c r="D53" s="208"/>
      <c r="E53" s="208"/>
      <c r="F53" s="208"/>
      <c r="G53" s="210"/>
      <c r="H53" s="242">
        <v>0</v>
      </c>
      <c r="I53" s="287">
        <v>0</v>
      </c>
      <c r="J53" s="289">
        <f t="shared" ref="J53:J56" si="2">I53</f>
        <v>0</v>
      </c>
      <c r="K53" s="312"/>
      <c r="L53" s="313"/>
    </row>
    <row r="54" ht="15.75" customHeight="1" spans="1:12">
      <c r="A54" s="228" t="s">
        <v>100</v>
      </c>
      <c r="B54" s="225" t="s">
        <v>186</v>
      </c>
      <c r="C54" s="208"/>
      <c r="D54" s="208"/>
      <c r="E54" s="208"/>
      <c r="F54" s="208"/>
      <c r="G54" s="210"/>
      <c r="H54" s="213" t="s">
        <v>187</v>
      </c>
      <c r="I54" s="286">
        <v>473.82</v>
      </c>
      <c r="J54" s="289">
        <f t="shared" si="2"/>
        <v>473.82</v>
      </c>
      <c r="K54" s="312"/>
      <c r="L54" s="313"/>
    </row>
    <row r="55" ht="15.75" customHeight="1" spans="1:12">
      <c r="A55" s="243" t="s">
        <v>104</v>
      </c>
      <c r="B55" s="244" t="s">
        <v>188</v>
      </c>
      <c r="C55" s="208"/>
      <c r="D55" s="208"/>
      <c r="E55" s="208"/>
      <c r="F55" s="208"/>
      <c r="G55" s="210"/>
      <c r="H55" s="245" t="s">
        <v>187</v>
      </c>
      <c r="I55" s="286">
        <v>52.15</v>
      </c>
      <c r="J55" s="289">
        <f t="shared" si="2"/>
        <v>52.15</v>
      </c>
      <c r="K55" s="314" t="s">
        <v>189</v>
      </c>
      <c r="L55" s="313">
        <f>I141</f>
        <v>4177.05</v>
      </c>
    </row>
    <row r="56" ht="15.75" customHeight="1" spans="1:12">
      <c r="A56" s="228" t="s">
        <v>108</v>
      </c>
      <c r="B56" s="225" t="s">
        <v>190</v>
      </c>
      <c r="C56" s="208"/>
      <c r="D56" s="208"/>
      <c r="E56" s="208"/>
      <c r="F56" s="208"/>
      <c r="G56" s="210"/>
      <c r="H56" s="213" t="s">
        <v>187</v>
      </c>
      <c r="I56" s="315">
        <v>4.31</v>
      </c>
      <c r="J56" s="289">
        <f t="shared" si="2"/>
        <v>4.31</v>
      </c>
      <c r="K56" s="316" t="s">
        <v>191</v>
      </c>
      <c r="L56" s="317">
        <f>L43</f>
        <v>3961.907117</v>
      </c>
    </row>
    <row r="57" ht="15.75" customHeight="1" spans="1:12">
      <c r="A57" s="212" t="s">
        <v>192</v>
      </c>
      <c r="B57" s="208"/>
      <c r="C57" s="208"/>
      <c r="D57" s="208"/>
      <c r="E57" s="208"/>
      <c r="F57" s="208"/>
      <c r="G57" s="208"/>
      <c r="H57" s="210"/>
      <c r="I57" s="318">
        <f>SUM(I53:I56)</f>
        <v>530.28</v>
      </c>
      <c r="J57" s="293"/>
      <c r="K57" s="319" t="s">
        <v>193</v>
      </c>
      <c r="L57" s="320">
        <f>L55-L56</f>
        <v>215.142883</v>
      </c>
    </row>
    <row r="58" ht="15.75" customHeight="1" spans="1:12">
      <c r="A58" s="241"/>
      <c r="B58" s="208"/>
      <c r="C58" s="208"/>
      <c r="D58" s="208"/>
      <c r="E58" s="208"/>
      <c r="F58" s="208"/>
      <c r="G58" s="208"/>
      <c r="H58" s="208"/>
      <c r="I58" s="210"/>
      <c r="J58" s="293"/>
      <c r="K58" s="321" t="s">
        <v>194</v>
      </c>
      <c r="L58" s="322">
        <f>SUM(I70:I73,I98,I106,I115)</f>
        <v>265.14</v>
      </c>
    </row>
    <row r="59" ht="15.75" customHeight="1" spans="1:13">
      <c r="A59" s="212" t="s">
        <v>195</v>
      </c>
      <c r="B59" s="208"/>
      <c r="C59" s="208"/>
      <c r="D59" s="208"/>
      <c r="E59" s="208"/>
      <c r="F59" s="208"/>
      <c r="G59" s="208"/>
      <c r="H59" s="208"/>
      <c r="I59" s="210"/>
      <c r="J59" s="293"/>
      <c r="K59" s="321" t="s">
        <v>196</v>
      </c>
      <c r="L59" s="323">
        <f>L57-L58</f>
        <v>-49.997117</v>
      </c>
      <c r="M59" s="1" t="s">
        <v>197</v>
      </c>
    </row>
    <row r="60" ht="15.75" customHeight="1" spans="1:13">
      <c r="A60" s="212" t="s">
        <v>198</v>
      </c>
      <c r="B60" s="208"/>
      <c r="C60" s="208"/>
      <c r="D60" s="208"/>
      <c r="E60" s="208"/>
      <c r="F60" s="208"/>
      <c r="G60" s="208"/>
      <c r="H60" s="210"/>
      <c r="I60" s="227" t="s">
        <v>139</v>
      </c>
      <c r="J60" s="293"/>
      <c r="K60" s="324" t="s">
        <v>199</v>
      </c>
      <c r="L60" s="325">
        <f>ROUND(L59*L51,2)</f>
        <v>-50</v>
      </c>
      <c r="M60" s="1" t="s">
        <v>303</v>
      </c>
    </row>
    <row r="61" ht="15.75" customHeight="1" spans="1:13">
      <c r="A61" s="228" t="s">
        <v>73</v>
      </c>
      <c r="B61" s="216" t="s">
        <v>201</v>
      </c>
      <c r="C61" s="208"/>
      <c r="D61" s="208"/>
      <c r="E61" s="208"/>
      <c r="F61" s="208"/>
      <c r="G61" s="208"/>
      <c r="H61" s="210"/>
      <c r="I61" s="292">
        <f>I37</f>
        <v>348.31</v>
      </c>
      <c r="J61" s="293"/>
      <c r="K61" s="324" t="s">
        <v>202</v>
      </c>
      <c r="L61" s="325">
        <f>ROUND((L59*12)*L51,2)</f>
        <v>-599.97</v>
      </c>
      <c r="M61" s="1" t="s">
        <v>203</v>
      </c>
    </row>
    <row r="62" ht="15.75" customHeight="1" spans="1:14">
      <c r="A62" s="228" t="s">
        <v>204</v>
      </c>
      <c r="B62" s="216" t="s">
        <v>205</v>
      </c>
      <c r="C62" s="208"/>
      <c r="D62" s="208"/>
      <c r="E62" s="208"/>
      <c r="F62" s="208"/>
      <c r="G62" s="208"/>
      <c r="H62" s="210"/>
      <c r="I62" s="292">
        <f>I50</f>
        <v>762.16</v>
      </c>
      <c r="J62" s="293"/>
      <c r="K62" s="326" t="s">
        <v>206</v>
      </c>
      <c r="L62" s="326"/>
      <c r="N62" s="327"/>
    </row>
    <row r="63" ht="15.75" customHeight="1" spans="1:12">
      <c r="A63" s="228" t="s">
        <v>207</v>
      </c>
      <c r="B63" s="216" t="s">
        <v>208</v>
      </c>
      <c r="C63" s="208"/>
      <c r="D63" s="208"/>
      <c r="E63" s="208"/>
      <c r="F63" s="208"/>
      <c r="G63" s="208"/>
      <c r="H63" s="210"/>
      <c r="I63" s="292">
        <f>I57</f>
        <v>530.28</v>
      </c>
      <c r="J63" s="293"/>
      <c r="K63" s="326"/>
      <c r="L63" s="326"/>
    </row>
    <row r="64" ht="15.75" customHeight="1" spans="1:12">
      <c r="A64" s="212" t="s">
        <v>209</v>
      </c>
      <c r="B64" s="208"/>
      <c r="C64" s="208"/>
      <c r="D64" s="208"/>
      <c r="E64" s="208"/>
      <c r="F64" s="208"/>
      <c r="G64" s="208"/>
      <c r="H64" s="210"/>
      <c r="I64" s="288">
        <f>SUM(I61:I63)</f>
        <v>1640.75</v>
      </c>
      <c r="J64" s="293"/>
      <c r="K64" s="326"/>
      <c r="L64" s="326"/>
    </row>
    <row r="65" ht="15.75" customHeight="1" spans="1:12">
      <c r="A65" s="328" t="s">
        <v>210</v>
      </c>
      <c r="B65" s="234"/>
      <c r="C65" s="234"/>
      <c r="D65" s="234"/>
      <c r="E65" s="234"/>
      <c r="F65" s="234"/>
      <c r="G65" s="235" t="s">
        <v>162</v>
      </c>
      <c r="H65" s="208"/>
      <c r="I65" s="294">
        <f>I31</f>
        <v>1704.89</v>
      </c>
      <c r="J65" s="293"/>
      <c r="K65" s="326"/>
      <c r="L65" s="326"/>
    </row>
    <row r="66" ht="15.75" customHeight="1" spans="1:12">
      <c r="A66" s="236"/>
      <c r="B66" s="328"/>
      <c r="C66" s="328"/>
      <c r="D66" s="328"/>
      <c r="E66" s="328"/>
      <c r="F66" s="237"/>
      <c r="G66" s="235" t="s">
        <v>211</v>
      </c>
      <c r="H66" s="208"/>
      <c r="I66" s="294">
        <f>I64</f>
        <v>1640.75</v>
      </c>
      <c r="J66" s="293"/>
      <c r="K66" s="326"/>
      <c r="L66" s="326"/>
    </row>
    <row r="67" ht="15.75" customHeight="1" spans="1:12">
      <c r="A67" s="238"/>
      <c r="B67" s="239"/>
      <c r="C67" s="239"/>
      <c r="D67" s="239"/>
      <c r="E67" s="239"/>
      <c r="F67" s="239"/>
      <c r="G67" s="235" t="s">
        <v>75</v>
      </c>
      <c r="H67" s="208"/>
      <c r="I67" s="294">
        <f>SUM(I65:I66)</f>
        <v>3345.64</v>
      </c>
      <c r="J67" s="293"/>
      <c r="K67" s="326"/>
      <c r="L67" s="326"/>
    </row>
    <row r="68" ht="15.75" customHeight="1" spans="1:12">
      <c r="A68" s="212" t="s">
        <v>212</v>
      </c>
      <c r="B68" s="208"/>
      <c r="C68" s="208"/>
      <c r="D68" s="208"/>
      <c r="E68" s="208"/>
      <c r="F68" s="208"/>
      <c r="G68" s="208"/>
      <c r="H68" s="208"/>
      <c r="I68" s="210"/>
      <c r="J68" s="293"/>
      <c r="K68" s="326"/>
      <c r="L68" s="326"/>
    </row>
    <row r="69" ht="15.75" customHeight="1" spans="1:12">
      <c r="A69" s="228">
        <v>3</v>
      </c>
      <c r="B69" s="212" t="s">
        <v>213</v>
      </c>
      <c r="C69" s="208"/>
      <c r="D69" s="208"/>
      <c r="E69" s="208"/>
      <c r="F69" s="208"/>
      <c r="G69" s="210"/>
      <c r="H69" s="227" t="s">
        <v>138</v>
      </c>
      <c r="I69" s="227" t="s">
        <v>139</v>
      </c>
      <c r="J69" s="293"/>
      <c r="K69" s="326"/>
      <c r="L69" s="326"/>
    </row>
    <row r="70" ht="15.75" customHeight="1" spans="1:12">
      <c r="A70" s="228" t="s">
        <v>97</v>
      </c>
      <c r="B70" s="214" t="s">
        <v>214</v>
      </c>
      <c r="C70" s="208"/>
      <c r="D70" s="208"/>
      <c r="E70" s="208"/>
      <c r="F70" s="208"/>
      <c r="G70" s="210"/>
      <c r="H70" s="230">
        <f>ROUND(((1/12)*5%),4)</f>
        <v>0.0042</v>
      </c>
      <c r="I70" s="292">
        <f t="shared" ref="I70:I74" si="3">ROUND(H70*$I$67,2)</f>
        <v>14.05</v>
      </c>
      <c r="J70" s="293"/>
      <c r="K70" s="326"/>
      <c r="L70" s="326"/>
    </row>
    <row r="71" ht="15.75" customHeight="1" spans="1:12">
      <c r="A71" s="228" t="s">
        <v>100</v>
      </c>
      <c r="B71" s="214" t="s">
        <v>215</v>
      </c>
      <c r="C71" s="208"/>
      <c r="D71" s="208"/>
      <c r="E71" s="208"/>
      <c r="F71" s="208"/>
      <c r="G71" s="210"/>
      <c r="H71" s="230">
        <f>TRUNC(H70*H49,4)</f>
        <v>0.0003</v>
      </c>
      <c r="I71" s="292">
        <f t="shared" si="3"/>
        <v>1</v>
      </c>
      <c r="J71" s="293"/>
      <c r="K71" s="326"/>
      <c r="L71" s="326"/>
    </row>
    <row r="72" ht="15.75" customHeight="1" spans="1:12">
      <c r="A72" s="228" t="s">
        <v>104</v>
      </c>
      <c r="B72" s="214" t="s">
        <v>216</v>
      </c>
      <c r="C72" s="208"/>
      <c r="D72" s="208"/>
      <c r="E72" s="208"/>
      <c r="F72" s="208"/>
      <c r="G72" s="210"/>
      <c r="H72" s="230">
        <f>ROUND(((7/30)/12)*95%,4)</f>
        <v>0.0185</v>
      </c>
      <c r="I72" s="292">
        <f t="shared" si="3"/>
        <v>61.89</v>
      </c>
      <c r="J72" s="293"/>
      <c r="K72" s="260"/>
      <c r="L72" s="260"/>
    </row>
    <row r="73" ht="15.75" customHeight="1" spans="1:12">
      <c r="A73" s="329" t="s">
        <v>108</v>
      </c>
      <c r="B73" s="330" t="s">
        <v>217</v>
      </c>
      <c r="C73" s="208"/>
      <c r="D73" s="208"/>
      <c r="E73" s="208"/>
      <c r="F73" s="208"/>
      <c r="G73" s="210"/>
      <c r="H73" s="230">
        <f>ROUND(H72*H50,4)</f>
        <v>0.0069</v>
      </c>
      <c r="I73" s="292">
        <f t="shared" si="3"/>
        <v>23.08</v>
      </c>
      <c r="J73" s="293"/>
      <c r="K73" s="260"/>
      <c r="L73" s="260"/>
    </row>
    <row r="74" ht="15.75" customHeight="1" spans="1:12">
      <c r="A74" s="228" t="s">
        <v>148</v>
      </c>
      <c r="B74" s="214" t="s">
        <v>218</v>
      </c>
      <c r="C74" s="208"/>
      <c r="D74" s="208"/>
      <c r="E74" s="208"/>
      <c r="F74" s="208"/>
      <c r="G74" s="210"/>
      <c r="H74" s="230">
        <v>0.04</v>
      </c>
      <c r="I74" s="292">
        <f t="shared" si="3"/>
        <v>133.83</v>
      </c>
      <c r="J74" s="289">
        <f>I74</f>
        <v>133.83</v>
      </c>
      <c r="K74" s="260"/>
      <c r="L74" s="260"/>
    </row>
    <row r="75" ht="15.75" customHeight="1" spans="1:12">
      <c r="A75" s="212" t="s">
        <v>219</v>
      </c>
      <c r="B75" s="208"/>
      <c r="C75" s="208"/>
      <c r="D75" s="208"/>
      <c r="E75" s="208"/>
      <c r="F75" s="208"/>
      <c r="G75" s="210"/>
      <c r="H75" s="232">
        <f>SUM(H70:H74)</f>
        <v>0.0699</v>
      </c>
      <c r="I75" s="288">
        <f>SUM(I70:I74)</f>
        <v>233.85</v>
      </c>
      <c r="J75" s="293"/>
      <c r="K75" s="350"/>
      <c r="L75" s="260"/>
    </row>
    <row r="76" ht="15.75" customHeight="1" spans="1:12">
      <c r="A76" s="233" t="s">
        <v>220</v>
      </c>
      <c r="B76" s="234"/>
      <c r="C76" s="234"/>
      <c r="D76" s="234"/>
      <c r="E76" s="234"/>
      <c r="F76" s="234"/>
      <c r="G76" s="235" t="s">
        <v>162</v>
      </c>
      <c r="H76" s="208"/>
      <c r="I76" s="294">
        <f>I31</f>
        <v>1704.89</v>
      </c>
      <c r="J76" s="293"/>
      <c r="K76" s="350"/>
      <c r="L76" s="260"/>
    </row>
    <row r="77" ht="15.75" customHeight="1" spans="1:12">
      <c r="A77" s="236"/>
      <c r="B77" s="233"/>
      <c r="C77" s="233"/>
      <c r="D77" s="233"/>
      <c r="E77" s="233"/>
      <c r="F77" s="237"/>
      <c r="G77" s="235" t="s">
        <v>211</v>
      </c>
      <c r="H77" s="208"/>
      <c r="I77" s="294">
        <f>I64</f>
        <v>1640.75</v>
      </c>
      <c r="J77" s="293"/>
      <c r="K77" s="350"/>
      <c r="L77" s="260"/>
    </row>
    <row r="78" ht="15.75" customHeight="1" spans="1:14">
      <c r="A78" s="236"/>
      <c r="B78" s="233"/>
      <c r="C78" s="233"/>
      <c r="D78" s="233"/>
      <c r="E78" s="233"/>
      <c r="F78" s="237"/>
      <c r="G78" s="235" t="s">
        <v>221</v>
      </c>
      <c r="H78" s="208"/>
      <c r="I78" s="294">
        <f>I75</f>
        <v>233.85</v>
      </c>
      <c r="J78" s="293"/>
      <c r="K78" s="350"/>
      <c r="L78" s="260"/>
      <c r="N78" s="351"/>
    </row>
    <row r="79" ht="15.75" customHeight="1" spans="1:12">
      <c r="A79" s="236"/>
      <c r="B79" s="237"/>
      <c r="C79" s="237"/>
      <c r="D79" s="237"/>
      <c r="E79" s="237"/>
      <c r="F79" s="237"/>
      <c r="G79" s="235" t="s">
        <v>75</v>
      </c>
      <c r="H79" s="208"/>
      <c r="I79" s="294">
        <f>SUM(I76:I78)</f>
        <v>3579.49</v>
      </c>
      <c r="J79" s="293"/>
      <c r="K79" s="350"/>
      <c r="L79" s="260"/>
    </row>
    <row r="80" ht="15.75" customHeight="1" spans="1:12">
      <c r="A80" s="212" t="s">
        <v>222</v>
      </c>
      <c r="B80" s="208"/>
      <c r="C80" s="208"/>
      <c r="D80" s="208"/>
      <c r="E80" s="208"/>
      <c r="F80" s="208"/>
      <c r="G80" s="208"/>
      <c r="H80" s="208"/>
      <c r="I80" s="210"/>
      <c r="J80" s="290"/>
      <c r="K80" s="350"/>
      <c r="L80" s="260"/>
    </row>
    <row r="81" ht="15.75" customHeight="1" spans="1:12">
      <c r="A81" s="212" t="s">
        <v>223</v>
      </c>
      <c r="B81" s="208"/>
      <c r="C81" s="208"/>
      <c r="D81" s="208"/>
      <c r="E81" s="208"/>
      <c r="F81" s="208"/>
      <c r="G81" s="210"/>
      <c r="H81" s="227" t="s">
        <v>138</v>
      </c>
      <c r="I81" s="227" t="s">
        <v>139</v>
      </c>
      <c r="J81" s="293"/>
      <c r="K81" s="350"/>
      <c r="L81" s="352"/>
    </row>
    <row r="82" ht="15.75" customHeight="1" spans="1:12">
      <c r="A82" s="228" t="s">
        <v>97</v>
      </c>
      <c r="B82" s="214" t="s">
        <v>224</v>
      </c>
      <c r="C82" s="208"/>
      <c r="D82" s="208"/>
      <c r="E82" s="208"/>
      <c r="F82" s="208"/>
      <c r="G82" s="210"/>
      <c r="H82" s="230">
        <f>ROUND(((1+1/3)/12)/12,4)</f>
        <v>0.0093</v>
      </c>
      <c r="I82" s="292">
        <f t="shared" ref="I82:I87" si="4">ROUND(H82*$I$79,2)</f>
        <v>33.29</v>
      </c>
      <c r="J82" s="293"/>
      <c r="K82" s="350"/>
      <c r="L82" s="260"/>
    </row>
    <row r="83" ht="15.75" customHeight="1" spans="1:12">
      <c r="A83" s="228" t="s">
        <v>100</v>
      </c>
      <c r="B83" s="214" t="s">
        <v>225</v>
      </c>
      <c r="C83" s="208"/>
      <c r="D83" s="208"/>
      <c r="E83" s="208"/>
      <c r="F83" s="208"/>
      <c r="G83" s="210"/>
      <c r="H83" s="230">
        <f>ROUND((2/30)/12,4)</f>
        <v>0.0056</v>
      </c>
      <c r="I83" s="292">
        <f t="shared" si="4"/>
        <v>20.05</v>
      </c>
      <c r="J83" s="293"/>
      <c r="K83" s="260"/>
      <c r="L83" s="260"/>
    </row>
    <row r="84" ht="15.75" customHeight="1" spans="1:12">
      <c r="A84" s="228" t="s">
        <v>104</v>
      </c>
      <c r="B84" s="214" t="s">
        <v>226</v>
      </c>
      <c r="C84" s="208"/>
      <c r="D84" s="208"/>
      <c r="E84" s="208"/>
      <c r="F84" s="208"/>
      <c r="G84" s="210"/>
      <c r="H84" s="230">
        <f>ROUND(((5/30)/12)*2%,4)</f>
        <v>0.0003</v>
      </c>
      <c r="I84" s="292">
        <f t="shared" si="4"/>
        <v>1.07</v>
      </c>
      <c r="J84" s="293"/>
      <c r="K84" s="260"/>
      <c r="L84" s="260"/>
    </row>
    <row r="85" ht="15.75" customHeight="1" spans="1:12">
      <c r="A85" s="228" t="s">
        <v>108</v>
      </c>
      <c r="B85" s="214" t="s">
        <v>227</v>
      </c>
      <c r="C85" s="208"/>
      <c r="D85" s="208"/>
      <c r="E85" s="208"/>
      <c r="F85" s="208"/>
      <c r="G85" s="210"/>
      <c r="H85" s="230">
        <f>ROUND(((15/30)/12)*8%,4)</f>
        <v>0.0033</v>
      </c>
      <c r="I85" s="292">
        <f t="shared" si="4"/>
        <v>11.81</v>
      </c>
      <c r="J85" s="293"/>
      <c r="K85" s="260"/>
      <c r="L85" s="260"/>
    </row>
    <row r="86" ht="15.75" customHeight="1" spans="1:12">
      <c r="A86" s="228" t="s">
        <v>148</v>
      </c>
      <c r="B86" s="214" t="s">
        <v>228</v>
      </c>
      <c r="C86" s="208"/>
      <c r="D86" s="208"/>
      <c r="E86" s="208"/>
      <c r="F86" s="208"/>
      <c r="G86" s="210"/>
      <c r="H86" s="230">
        <f>ROUND(((1+1/3)/12*4/12)*2%,4)</f>
        <v>0.0007</v>
      </c>
      <c r="I86" s="292">
        <f t="shared" si="4"/>
        <v>2.51</v>
      </c>
      <c r="J86" s="293"/>
      <c r="K86" s="260"/>
      <c r="L86" s="260"/>
    </row>
    <row r="87" ht="15.75" customHeight="1" spans="1:12">
      <c r="A87" s="243" t="s">
        <v>150</v>
      </c>
      <c r="B87" s="331" t="s">
        <v>229</v>
      </c>
      <c r="C87" s="208"/>
      <c r="D87" s="208"/>
      <c r="E87" s="208"/>
      <c r="F87" s="208"/>
      <c r="G87" s="210"/>
      <c r="H87" s="332">
        <v>0</v>
      </c>
      <c r="I87" s="292">
        <f t="shared" si="4"/>
        <v>0</v>
      </c>
      <c r="J87" s="293"/>
      <c r="K87" s="260"/>
      <c r="L87" s="260"/>
    </row>
    <row r="88" ht="15.75" customHeight="1" spans="1:12">
      <c r="A88" s="212" t="s">
        <v>230</v>
      </c>
      <c r="B88" s="208"/>
      <c r="C88" s="208"/>
      <c r="D88" s="208"/>
      <c r="E88" s="208"/>
      <c r="F88" s="208"/>
      <c r="G88" s="210"/>
      <c r="H88" s="232">
        <f>SUM(H82:H87)</f>
        <v>0.0192</v>
      </c>
      <c r="I88" s="288">
        <f>SUM(I82:I87)</f>
        <v>68.73</v>
      </c>
      <c r="J88" s="293"/>
      <c r="K88" s="260"/>
      <c r="L88" s="353"/>
    </row>
    <row r="89" ht="15.75" customHeight="1" spans="1:12">
      <c r="A89" s="241"/>
      <c r="B89" s="208"/>
      <c r="C89" s="208"/>
      <c r="D89" s="208"/>
      <c r="E89" s="208"/>
      <c r="F89" s="208"/>
      <c r="G89" s="208"/>
      <c r="H89" s="208"/>
      <c r="I89" s="210"/>
      <c r="J89" s="293"/>
      <c r="K89" s="354"/>
      <c r="L89" s="260"/>
    </row>
    <row r="90" ht="15.75" customHeight="1" spans="1:12">
      <c r="A90" s="333" t="s">
        <v>231</v>
      </c>
      <c r="B90" s="208"/>
      <c r="C90" s="208"/>
      <c r="D90" s="208"/>
      <c r="E90" s="208"/>
      <c r="F90" s="208"/>
      <c r="G90" s="210"/>
      <c r="H90" s="334" t="s">
        <v>138</v>
      </c>
      <c r="I90" s="334" t="s">
        <v>139</v>
      </c>
      <c r="J90" s="293"/>
      <c r="K90" s="260"/>
      <c r="L90" s="260"/>
    </row>
    <row r="91" ht="15.75" customHeight="1" spans="1:12">
      <c r="A91" s="243" t="s">
        <v>97</v>
      </c>
      <c r="B91" s="331" t="s">
        <v>232</v>
      </c>
      <c r="C91" s="208"/>
      <c r="D91" s="208"/>
      <c r="E91" s="208"/>
      <c r="F91" s="208"/>
      <c r="G91" s="210"/>
      <c r="H91" s="332">
        <v>0</v>
      </c>
      <c r="I91" s="355">
        <f>I31*H91</f>
        <v>0</v>
      </c>
      <c r="J91" s="293"/>
      <c r="K91" s="260"/>
      <c r="L91" s="260"/>
    </row>
    <row r="92" ht="15.75" customHeight="1" spans="1:12">
      <c r="A92" s="333" t="s">
        <v>233</v>
      </c>
      <c r="B92" s="208"/>
      <c r="C92" s="208"/>
      <c r="D92" s="208"/>
      <c r="E92" s="208"/>
      <c r="F92" s="208"/>
      <c r="G92" s="210"/>
      <c r="H92" s="335">
        <f>H91</f>
        <v>0</v>
      </c>
      <c r="I92" s="356">
        <f>I91</f>
        <v>0</v>
      </c>
      <c r="J92" s="293"/>
      <c r="K92" s="357"/>
      <c r="L92" s="260"/>
    </row>
    <row r="93" ht="15.75" customHeight="1" spans="1:12">
      <c r="A93" s="241"/>
      <c r="B93" s="208"/>
      <c r="C93" s="208"/>
      <c r="D93" s="208"/>
      <c r="E93" s="208"/>
      <c r="F93" s="208"/>
      <c r="G93" s="208"/>
      <c r="H93" s="208"/>
      <c r="I93" s="210"/>
      <c r="J93" s="293"/>
      <c r="K93" s="260"/>
      <c r="L93" s="260"/>
    </row>
    <row r="94" ht="15.75" customHeight="1" spans="1:12">
      <c r="A94" s="212" t="s">
        <v>234</v>
      </c>
      <c r="B94" s="208"/>
      <c r="C94" s="208"/>
      <c r="D94" s="208"/>
      <c r="E94" s="208"/>
      <c r="F94" s="208"/>
      <c r="G94" s="208"/>
      <c r="H94" s="208"/>
      <c r="I94" s="210"/>
      <c r="J94" s="293"/>
      <c r="K94" s="260"/>
      <c r="L94" s="260"/>
    </row>
    <row r="95" ht="15.75" customHeight="1" spans="1:12">
      <c r="A95" s="212" t="s">
        <v>235</v>
      </c>
      <c r="B95" s="208"/>
      <c r="C95" s="208"/>
      <c r="D95" s="208"/>
      <c r="E95" s="208"/>
      <c r="F95" s="208"/>
      <c r="G95" s="208"/>
      <c r="H95" s="210"/>
      <c r="I95" s="227" t="s">
        <v>139</v>
      </c>
      <c r="J95" s="293"/>
      <c r="K95" s="260"/>
      <c r="L95" s="260"/>
    </row>
    <row r="96" ht="15.75" customHeight="1" spans="1:12">
      <c r="A96" s="228" t="s">
        <v>236</v>
      </c>
      <c r="B96" s="216" t="s">
        <v>237</v>
      </c>
      <c r="C96" s="208"/>
      <c r="D96" s="208"/>
      <c r="E96" s="208"/>
      <c r="F96" s="208"/>
      <c r="G96" s="208"/>
      <c r="H96" s="210"/>
      <c r="I96" s="292">
        <f>I88</f>
        <v>68.73</v>
      </c>
      <c r="J96" s="293"/>
      <c r="K96" s="260"/>
      <c r="L96" s="260"/>
    </row>
    <row r="97" ht="15.75" customHeight="1" spans="1:12">
      <c r="A97" s="243" t="s">
        <v>238</v>
      </c>
      <c r="B97" s="336" t="s">
        <v>239</v>
      </c>
      <c r="C97" s="208"/>
      <c r="D97" s="208"/>
      <c r="E97" s="208"/>
      <c r="F97" s="208"/>
      <c r="G97" s="208"/>
      <c r="H97" s="210"/>
      <c r="I97" s="355">
        <f>I92</f>
        <v>0</v>
      </c>
      <c r="J97" s="293"/>
      <c r="K97" s="260"/>
      <c r="L97" s="260"/>
    </row>
    <row r="98" ht="15.75" customHeight="1" spans="1:12">
      <c r="A98" s="212" t="s">
        <v>240</v>
      </c>
      <c r="B98" s="208"/>
      <c r="C98" s="208"/>
      <c r="D98" s="208"/>
      <c r="E98" s="208"/>
      <c r="F98" s="208"/>
      <c r="G98" s="208"/>
      <c r="H98" s="210"/>
      <c r="I98" s="288">
        <f>SUM(I96:I97)</f>
        <v>68.73</v>
      </c>
      <c r="J98" s="293"/>
      <c r="K98" s="260"/>
      <c r="L98" s="260"/>
    </row>
    <row r="99" ht="15.75" customHeight="1" spans="1:12">
      <c r="A99" s="241"/>
      <c r="B99" s="208"/>
      <c r="C99" s="208"/>
      <c r="D99" s="208"/>
      <c r="E99" s="208"/>
      <c r="F99" s="208"/>
      <c r="G99" s="208"/>
      <c r="H99" s="208"/>
      <c r="I99" s="210"/>
      <c r="J99" s="293"/>
      <c r="K99" s="260"/>
      <c r="L99" s="260"/>
    </row>
    <row r="100" ht="15.75" customHeight="1" spans="1:12">
      <c r="A100" s="212" t="s">
        <v>241</v>
      </c>
      <c r="B100" s="208"/>
      <c r="C100" s="208"/>
      <c r="D100" s="208"/>
      <c r="E100" s="208"/>
      <c r="F100" s="208"/>
      <c r="G100" s="208"/>
      <c r="H100" s="208"/>
      <c r="I100" s="210"/>
      <c r="J100" s="293"/>
      <c r="K100" s="260"/>
      <c r="L100" s="260"/>
    </row>
    <row r="101" ht="15.75" customHeight="1" spans="1:12">
      <c r="A101" s="227">
        <v>5</v>
      </c>
      <c r="B101" s="212" t="s">
        <v>242</v>
      </c>
      <c r="C101" s="208"/>
      <c r="D101" s="208"/>
      <c r="E101" s="208"/>
      <c r="F101" s="208"/>
      <c r="G101" s="210"/>
      <c r="H101" s="227"/>
      <c r="I101" s="227" t="s">
        <v>139</v>
      </c>
      <c r="J101" s="293"/>
      <c r="K101" s="260"/>
      <c r="L101" s="260"/>
    </row>
    <row r="102" ht="15.75" customHeight="1" spans="1:12">
      <c r="A102" s="337" t="s">
        <v>97</v>
      </c>
      <c r="B102" s="225" t="s">
        <v>243</v>
      </c>
      <c r="C102" s="208"/>
      <c r="D102" s="208"/>
      <c r="E102" s="208"/>
      <c r="F102" s="208"/>
      <c r="G102" s="210"/>
      <c r="H102" s="338" t="s">
        <v>187</v>
      </c>
      <c r="I102" s="292">
        <v>0</v>
      </c>
      <c r="J102" s="293"/>
      <c r="K102" s="260"/>
      <c r="L102" s="260"/>
    </row>
    <row r="103" ht="15.75" customHeight="1" spans="1:12">
      <c r="A103" s="337" t="s">
        <v>100</v>
      </c>
      <c r="B103" s="225" t="s">
        <v>244</v>
      </c>
      <c r="C103" s="208"/>
      <c r="D103" s="208"/>
      <c r="E103" s="208"/>
      <c r="F103" s="208"/>
      <c r="G103" s="210"/>
      <c r="H103" s="338" t="s">
        <v>187</v>
      </c>
      <c r="I103" s="292">
        <v>0</v>
      </c>
      <c r="J103" s="293"/>
      <c r="K103" s="260"/>
      <c r="L103" s="260"/>
    </row>
    <row r="104" ht="15.75" customHeight="1" spans="1:12">
      <c r="A104" s="337" t="s">
        <v>104</v>
      </c>
      <c r="B104" s="225" t="s">
        <v>245</v>
      </c>
      <c r="C104" s="208"/>
      <c r="D104" s="208"/>
      <c r="E104" s="208"/>
      <c r="F104" s="208"/>
      <c r="G104" s="210"/>
      <c r="H104" s="338" t="s">
        <v>187</v>
      </c>
      <c r="I104" s="358">
        <v>49.67</v>
      </c>
      <c r="J104" s="293"/>
      <c r="K104" s="260"/>
      <c r="L104" s="260"/>
    </row>
    <row r="105" ht="15.75" customHeight="1" spans="1:12">
      <c r="A105" s="337" t="s">
        <v>108</v>
      </c>
      <c r="B105" s="225" t="s">
        <v>246</v>
      </c>
      <c r="C105" s="208"/>
      <c r="D105" s="208"/>
      <c r="E105" s="208"/>
      <c r="F105" s="208"/>
      <c r="G105" s="210"/>
      <c r="H105" s="339" t="s">
        <v>187</v>
      </c>
      <c r="I105" s="292">
        <v>1.22</v>
      </c>
      <c r="J105" s="293"/>
      <c r="K105" s="260"/>
      <c r="L105" s="260"/>
    </row>
    <row r="106" ht="15.75" customHeight="1" spans="1:12">
      <c r="A106" s="212" t="s">
        <v>247</v>
      </c>
      <c r="B106" s="208"/>
      <c r="C106" s="208"/>
      <c r="D106" s="208"/>
      <c r="E106" s="208"/>
      <c r="F106" s="208"/>
      <c r="G106" s="210"/>
      <c r="H106" s="232" t="s">
        <v>187</v>
      </c>
      <c r="I106" s="288">
        <f>SUM(I102:I105)</f>
        <v>50.89</v>
      </c>
      <c r="J106" s="293"/>
      <c r="K106" s="260"/>
      <c r="L106" s="260"/>
    </row>
    <row r="107" ht="15.75" customHeight="1" spans="1:12">
      <c r="A107" s="233" t="s">
        <v>248</v>
      </c>
      <c r="B107" s="234"/>
      <c r="C107" s="234"/>
      <c r="D107" s="234"/>
      <c r="E107" s="234"/>
      <c r="F107" s="234"/>
      <c r="G107" s="235" t="s">
        <v>162</v>
      </c>
      <c r="H107" s="208"/>
      <c r="I107" s="294">
        <f>I31</f>
        <v>1704.89</v>
      </c>
      <c r="J107" s="293"/>
      <c r="K107" s="260"/>
      <c r="L107" s="260"/>
    </row>
    <row r="108" ht="15.75" customHeight="1" spans="1:12">
      <c r="A108" s="236"/>
      <c r="B108" s="233"/>
      <c r="C108" s="233"/>
      <c r="D108" s="233"/>
      <c r="E108" s="233"/>
      <c r="F108" s="237"/>
      <c r="G108" s="235" t="s">
        <v>211</v>
      </c>
      <c r="H108" s="208"/>
      <c r="I108" s="294">
        <f>I64</f>
        <v>1640.75</v>
      </c>
      <c r="J108" s="293"/>
      <c r="K108" s="260"/>
      <c r="L108" s="260"/>
    </row>
    <row r="109" ht="15.75" customHeight="1" spans="1:12">
      <c r="A109" s="236"/>
      <c r="B109" s="233"/>
      <c r="C109" s="233"/>
      <c r="D109" s="233"/>
      <c r="E109" s="233"/>
      <c r="F109" s="237"/>
      <c r="G109" s="235" t="s">
        <v>221</v>
      </c>
      <c r="H109" s="208"/>
      <c r="I109" s="294">
        <f>I75</f>
        <v>233.85</v>
      </c>
      <c r="J109" s="293"/>
      <c r="K109" s="260"/>
      <c r="L109" s="260"/>
    </row>
    <row r="110" ht="15.75" customHeight="1" spans="1:12">
      <c r="A110" s="236"/>
      <c r="B110" s="233"/>
      <c r="C110" s="233"/>
      <c r="D110" s="233"/>
      <c r="E110" s="233"/>
      <c r="F110" s="237"/>
      <c r="G110" s="235" t="s">
        <v>249</v>
      </c>
      <c r="H110" s="208"/>
      <c r="I110" s="294">
        <f>I98</f>
        <v>68.73</v>
      </c>
      <c r="J110" s="293"/>
      <c r="K110" s="299"/>
      <c r="L110" s="299"/>
    </row>
    <row r="111" ht="15.75" customHeight="1" spans="1:12">
      <c r="A111" s="236"/>
      <c r="B111" s="233"/>
      <c r="C111" s="233"/>
      <c r="D111" s="233"/>
      <c r="E111" s="233"/>
      <c r="F111" s="237"/>
      <c r="G111" s="235" t="s">
        <v>250</v>
      </c>
      <c r="H111" s="208"/>
      <c r="I111" s="294">
        <f>I106</f>
        <v>50.89</v>
      </c>
      <c r="J111" s="293"/>
      <c r="K111" s="299"/>
      <c r="L111" s="299"/>
    </row>
    <row r="112" ht="15.75" customHeight="1" spans="1:12">
      <c r="A112" s="236"/>
      <c r="B112" s="237"/>
      <c r="C112" s="237"/>
      <c r="D112" s="237"/>
      <c r="E112" s="237"/>
      <c r="F112" s="237"/>
      <c r="G112" s="235" t="s">
        <v>75</v>
      </c>
      <c r="H112" s="208"/>
      <c r="I112" s="294">
        <f>SUM(I107:I111)</f>
        <v>3699.11</v>
      </c>
      <c r="J112" s="293"/>
      <c r="K112" s="260"/>
      <c r="L112" s="260"/>
    </row>
    <row r="113" ht="15.75" customHeight="1" spans="1:12">
      <c r="A113" s="212" t="s">
        <v>251</v>
      </c>
      <c r="B113" s="208"/>
      <c r="C113" s="208"/>
      <c r="D113" s="208"/>
      <c r="E113" s="208"/>
      <c r="F113" s="208"/>
      <c r="G113" s="208"/>
      <c r="H113" s="208"/>
      <c r="I113" s="210"/>
      <c r="J113" s="293"/>
      <c r="K113" s="260"/>
      <c r="L113" s="260"/>
    </row>
    <row r="114" ht="15.75" customHeight="1" spans="1:12">
      <c r="A114" s="227">
        <v>6</v>
      </c>
      <c r="B114" s="212" t="s">
        <v>252</v>
      </c>
      <c r="C114" s="208"/>
      <c r="D114" s="208"/>
      <c r="E114" s="208"/>
      <c r="F114" s="208"/>
      <c r="G114" s="210"/>
      <c r="H114" s="227" t="s">
        <v>138</v>
      </c>
      <c r="I114" s="227" t="s">
        <v>139</v>
      </c>
      <c r="J114" s="293"/>
      <c r="K114" s="260"/>
      <c r="L114" s="260"/>
    </row>
    <row r="115" ht="15.75" customHeight="1" spans="1:12">
      <c r="A115" s="228" t="s">
        <v>97</v>
      </c>
      <c r="B115" s="214" t="s">
        <v>253</v>
      </c>
      <c r="C115" s="208"/>
      <c r="D115" s="208"/>
      <c r="E115" s="208"/>
      <c r="F115" s="208"/>
      <c r="G115" s="210"/>
      <c r="H115" s="340">
        <v>0.0123</v>
      </c>
      <c r="I115" s="292">
        <f>ROUND(H115*I112,2)</f>
        <v>45.5</v>
      </c>
      <c r="J115" s="293"/>
      <c r="K115" s="260"/>
      <c r="L115" s="260"/>
    </row>
    <row r="116" ht="15.75" customHeight="1" spans="1:12">
      <c r="A116" s="228" t="s">
        <v>100</v>
      </c>
      <c r="B116" s="214" t="s">
        <v>254</v>
      </c>
      <c r="C116" s="208"/>
      <c r="D116" s="208"/>
      <c r="E116" s="208"/>
      <c r="F116" s="208"/>
      <c r="G116" s="210"/>
      <c r="H116" s="340">
        <v>0.0123</v>
      </c>
      <c r="I116" s="292">
        <f>ROUND(H116*(I112+I115),2)</f>
        <v>46.06</v>
      </c>
      <c r="J116" s="293"/>
      <c r="K116" s="260"/>
      <c r="L116" s="260"/>
    </row>
    <row r="117" ht="15.75" customHeight="1" spans="1:12">
      <c r="A117" s="228" t="s">
        <v>104</v>
      </c>
      <c r="B117" s="341" t="s">
        <v>255</v>
      </c>
      <c r="C117" s="208"/>
      <c r="D117" s="208"/>
      <c r="E117" s="208"/>
      <c r="F117" s="208"/>
      <c r="G117" s="210"/>
      <c r="H117" s="230"/>
      <c r="I117" s="361"/>
      <c r="J117" s="293"/>
      <c r="K117" s="260"/>
      <c r="L117" s="260"/>
    </row>
    <row r="118" ht="15.75" customHeight="1" spans="1:12">
      <c r="A118" s="228" t="s">
        <v>256</v>
      </c>
      <c r="B118" s="214" t="s">
        <v>257</v>
      </c>
      <c r="C118" s="208"/>
      <c r="D118" s="208"/>
      <c r="E118" s="208"/>
      <c r="F118" s="208"/>
      <c r="G118" s="210"/>
      <c r="H118" s="340">
        <v>0.0076</v>
      </c>
      <c r="I118" s="292">
        <f t="shared" ref="I118:I120" si="5">ROUND($I$128*H118,2)</f>
        <v>31.75</v>
      </c>
      <c r="J118" s="293"/>
      <c r="K118" s="260"/>
      <c r="L118" s="260"/>
    </row>
    <row r="119" ht="15.75" customHeight="1" spans="1:12">
      <c r="A119" s="228" t="s">
        <v>258</v>
      </c>
      <c r="B119" s="214" t="s">
        <v>152</v>
      </c>
      <c r="C119" s="208"/>
      <c r="D119" s="208"/>
      <c r="E119" s="208"/>
      <c r="F119" s="208"/>
      <c r="G119" s="210"/>
      <c r="H119" s="342">
        <v>0.0349</v>
      </c>
      <c r="I119" s="292">
        <f t="shared" si="5"/>
        <v>145.78</v>
      </c>
      <c r="J119" s="293"/>
      <c r="K119" s="260"/>
      <c r="L119" s="260"/>
    </row>
    <row r="120" ht="15.75" customHeight="1" spans="1:12">
      <c r="A120" s="228" t="s">
        <v>259</v>
      </c>
      <c r="B120" s="214" t="s">
        <v>260</v>
      </c>
      <c r="C120" s="208"/>
      <c r="D120" s="208"/>
      <c r="E120" s="208"/>
      <c r="F120" s="208"/>
      <c r="G120" s="210"/>
      <c r="H120" s="343">
        <v>0.05</v>
      </c>
      <c r="I120" s="292">
        <f t="shared" si="5"/>
        <v>208.85</v>
      </c>
      <c r="J120" s="293"/>
      <c r="K120" s="260"/>
      <c r="L120" s="260"/>
    </row>
    <row r="121" ht="15.75" customHeight="1" spans="1:12">
      <c r="A121" s="212" t="s">
        <v>261</v>
      </c>
      <c r="B121" s="208"/>
      <c r="C121" s="208"/>
      <c r="D121" s="208"/>
      <c r="E121" s="208"/>
      <c r="F121" s="208"/>
      <c r="G121" s="210"/>
      <c r="H121" s="344">
        <f>SUM(H115:H120)</f>
        <v>0.1171</v>
      </c>
      <c r="I121" s="288">
        <f>SUM(I115:I120)</f>
        <v>477.94</v>
      </c>
      <c r="J121" s="293"/>
      <c r="K121" s="260"/>
      <c r="L121" s="260"/>
    </row>
    <row r="122" ht="15.75" customHeight="1" spans="1:12">
      <c r="A122" s="215"/>
      <c r="B122" s="345"/>
      <c r="C122" s="345"/>
      <c r="D122" s="345"/>
      <c r="E122" s="345"/>
      <c r="F122" s="345"/>
      <c r="G122" s="345"/>
      <c r="H122" s="345"/>
      <c r="I122" s="261"/>
      <c r="J122" s="293"/>
      <c r="K122" s="260"/>
      <c r="L122" s="260"/>
    </row>
    <row r="123" ht="15.75" customHeight="1" spans="1:12">
      <c r="A123" s="346" t="s">
        <v>262</v>
      </c>
      <c r="B123" s="347" t="s">
        <v>263</v>
      </c>
      <c r="C123" s="347"/>
      <c r="D123" s="347"/>
      <c r="E123" s="347"/>
      <c r="F123" s="347"/>
      <c r="G123" s="347"/>
      <c r="H123" s="348">
        <f>SUM(H118+H119+H120)</f>
        <v>0.0925</v>
      </c>
      <c r="I123" s="362"/>
      <c r="J123" s="293"/>
      <c r="K123" s="260"/>
      <c r="L123" s="260"/>
    </row>
    <row r="124" ht="15.75" customHeight="1" spans="1:12">
      <c r="A124" s="346"/>
      <c r="B124" s="347">
        <v>100</v>
      </c>
      <c r="C124" s="347"/>
      <c r="D124" s="347"/>
      <c r="E124" s="347"/>
      <c r="F124" s="347"/>
      <c r="G124" s="347"/>
      <c r="H124" s="348"/>
      <c r="I124" s="362"/>
      <c r="J124" s="293"/>
      <c r="K124" s="260"/>
      <c r="L124" s="260"/>
    </row>
    <row r="125" ht="15.75" customHeight="1" spans="1:12">
      <c r="A125" s="349"/>
      <c r="B125" s="347"/>
      <c r="C125" s="347"/>
      <c r="D125" s="347"/>
      <c r="E125" s="347"/>
      <c r="F125" s="347"/>
      <c r="G125" s="347"/>
      <c r="H125" s="348"/>
      <c r="I125" s="362"/>
      <c r="J125" s="293"/>
      <c r="K125" s="299"/>
      <c r="L125" s="299"/>
    </row>
    <row r="126" ht="15.75" customHeight="1" spans="1:12">
      <c r="A126" s="346" t="s">
        <v>264</v>
      </c>
      <c r="B126" s="347" t="s">
        <v>265</v>
      </c>
      <c r="C126" s="347"/>
      <c r="D126" s="347"/>
      <c r="E126" s="347"/>
      <c r="F126" s="347"/>
      <c r="G126" s="347"/>
      <c r="H126" s="348"/>
      <c r="I126" s="362">
        <f>I112+I115+I116</f>
        <v>3790.67</v>
      </c>
      <c r="J126" s="293"/>
      <c r="K126" s="260"/>
      <c r="L126" s="260"/>
    </row>
    <row r="127" ht="15.75" customHeight="1" spans="1:12">
      <c r="A127" s="346"/>
      <c r="B127" s="347"/>
      <c r="C127" s="347"/>
      <c r="D127" s="347"/>
      <c r="E127" s="347"/>
      <c r="F127" s="347"/>
      <c r="G127" s="347"/>
      <c r="H127" s="348"/>
      <c r="I127" s="362"/>
      <c r="J127" s="293"/>
      <c r="K127" s="260"/>
      <c r="L127" s="260"/>
    </row>
    <row r="128" ht="15.75" customHeight="1" spans="1:12">
      <c r="A128" s="346" t="s">
        <v>266</v>
      </c>
      <c r="B128" s="347" t="s">
        <v>267</v>
      </c>
      <c r="C128" s="347"/>
      <c r="D128" s="347"/>
      <c r="E128" s="347"/>
      <c r="F128" s="347"/>
      <c r="G128" s="347"/>
      <c r="H128" s="348"/>
      <c r="I128" s="362">
        <f>ROUND(I126/(1-H123),2)</f>
        <v>4177.05</v>
      </c>
      <c r="J128" s="293"/>
      <c r="K128" s="260"/>
      <c r="L128" s="260"/>
    </row>
    <row r="129" ht="15.75" customHeight="1" spans="1:12">
      <c r="A129" s="346"/>
      <c r="B129" s="347"/>
      <c r="C129" s="347"/>
      <c r="D129" s="347"/>
      <c r="E129" s="347"/>
      <c r="F129" s="347"/>
      <c r="G129" s="347"/>
      <c r="H129" s="348"/>
      <c r="I129" s="362"/>
      <c r="J129" s="293"/>
      <c r="K129" s="260"/>
      <c r="L129" s="260"/>
    </row>
    <row r="130" ht="15.75" customHeight="1" spans="1:12">
      <c r="A130" s="346"/>
      <c r="B130" s="347" t="s">
        <v>268</v>
      </c>
      <c r="C130" s="347"/>
      <c r="D130" s="347"/>
      <c r="E130" s="347"/>
      <c r="F130" s="347"/>
      <c r="G130" s="347"/>
      <c r="H130" s="348"/>
      <c r="I130" s="362">
        <f>I128-I126</f>
        <v>386.38</v>
      </c>
      <c r="J130" s="293"/>
      <c r="K130" s="260"/>
      <c r="L130" s="260"/>
    </row>
    <row r="131" ht="15.75" customHeight="1" spans="1:12">
      <c r="A131" s="215"/>
      <c r="B131" s="363"/>
      <c r="C131" s="363"/>
      <c r="D131" s="363"/>
      <c r="E131" s="363"/>
      <c r="F131" s="363"/>
      <c r="G131" s="363"/>
      <c r="H131" s="363"/>
      <c r="I131" s="364"/>
      <c r="J131" s="293"/>
      <c r="K131" s="260"/>
      <c r="L131" s="260"/>
    </row>
    <row r="132" ht="15.75" customHeight="1" spans="1:12">
      <c r="A132" s="212" t="s">
        <v>269</v>
      </c>
      <c r="B132" s="208"/>
      <c r="C132" s="208"/>
      <c r="D132" s="208"/>
      <c r="E132" s="208"/>
      <c r="F132" s="208"/>
      <c r="G132" s="208"/>
      <c r="H132" s="208"/>
      <c r="I132" s="210"/>
      <c r="J132" s="293"/>
      <c r="K132" s="260"/>
      <c r="L132" s="260"/>
    </row>
    <row r="133" ht="15.75" customHeight="1" spans="1:12">
      <c r="A133" s="212" t="s">
        <v>270</v>
      </c>
      <c r="B133" s="208"/>
      <c r="C133" s="208"/>
      <c r="D133" s="208"/>
      <c r="E133" s="208"/>
      <c r="F133" s="208"/>
      <c r="G133" s="208"/>
      <c r="H133" s="210"/>
      <c r="I133" s="227" t="s">
        <v>139</v>
      </c>
      <c r="J133" s="293"/>
      <c r="K133" s="299"/>
      <c r="L133" s="299"/>
    </row>
    <row r="134" ht="15.75" customHeight="1" spans="1:12">
      <c r="A134" s="213" t="s">
        <v>97</v>
      </c>
      <c r="B134" s="214" t="str">
        <f>A23</f>
        <v>MÓDULO 1 - COMPOSIÇÃO DA REMUNERAÇÃO</v>
      </c>
      <c r="C134" s="208"/>
      <c r="D134" s="208"/>
      <c r="E134" s="208"/>
      <c r="F134" s="208"/>
      <c r="G134" s="208"/>
      <c r="H134" s="210"/>
      <c r="I134" s="365">
        <f>I31</f>
        <v>1704.89</v>
      </c>
      <c r="J134" s="293"/>
      <c r="K134" s="299"/>
      <c r="L134" s="299"/>
    </row>
    <row r="135" ht="15.75" customHeight="1" spans="1:12">
      <c r="A135" s="213" t="s">
        <v>100</v>
      </c>
      <c r="B135" s="214" t="str">
        <f>A33</f>
        <v>MÓDULO 2 – ENCARGOS E BENEFÍCIOS ANUAIS, MENSAIS E DIÁRIOS</v>
      </c>
      <c r="C135" s="208"/>
      <c r="D135" s="208"/>
      <c r="E135" s="208"/>
      <c r="F135" s="208"/>
      <c r="G135" s="208"/>
      <c r="H135" s="210"/>
      <c r="I135" s="365">
        <f>I64</f>
        <v>1640.75</v>
      </c>
      <c r="J135" s="293"/>
      <c r="K135" s="299"/>
      <c r="L135" s="299"/>
    </row>
    <row r="136" ht="15.75" customHeight="1" spans="1:12">
      <c r="A136" s="213" t="s">
        <v>104</v>
      </c>
      <c r="B136" s="214" t="str">
        <f>A68</f>
        <v>MÓDULO 3 – PROVISÃO PARA RESCISÃO</v>
      </c>
      <c r="C136" s="208"/>
      <c r="D136" s="208"/>
      <c r="E136" s="208"/>
      <c r="F136" s="208"/>
      <c r="G136" s="208"/>
      <c r="H136" s="210"/>
      <c r="I136" s="365">
        <f>I75</f>
        <v>233.85</v>
      </c>
      <c r="J136" s="293"/>
      <c r="K136" s="247"/>
      <c r="L136" s="247"/>
    </row>
    <row r="137" ht="15.75" customHeight="1" spans="1:12">
      <c r="A137" s="213" t="s">
        <v>108</v>
      </c>
      <c r="B137" s="214" t="str">
        <f>A80</f>
        <v>MÓDULO 4 – CUSTO DE REPOSIÇÃO DO PROFISSIONAL AUSENTE</v>
      </c>
      <c r="C137" s="208"/>
      <c r="D137" s="208"/>
      <c r="E137" s="208"/>
      <c r="F137" s="208"/>
      <c r="G137" s="208"/>
      <c r="H137" s="210"/>
      <c r="I137" s="365">
        <f>I98</f>
        <v>68.73</v>
      </c>
      <c r="J137" s="366"/>
      <c r="K137" s="247"/>
      <c r="L137" s="247"/>
    </row>
    <row r="138" ht="15.75" customHeight="1" spans="1:12">
      <c r="A138" s="213" t="s">
        <v>148</v>
      </c>
      <c r="B138" s="214" t="str">
        <f>A100</f>
        <v>MÓDULO 5 – INSUMOS DIVERSOS</v>
      </c>
      <c r="C138" s="208"/>
      <c r="D138" s="208"/>
      <c r="E138" s="208"/>
      <c r="F138" s="208"/>
      <c r="G138" s="208"/>
      <c r="H138" s="210"/>
      <c r="I138" s="365">
        <f>I106</f>
        <v>50.89</v>
      </c>
      <c r="J138" s="293"/>
      <c r="K138" s="247"/>
      <c r="L138" s="247"/>
    </row>
    <row r="139" ht="15.75" customHeight="1" spans="1:12">
      <c r="A139" s="212" t="s">
        <v>271</v>
      </c>
      <c r="B139" s="208"/>
      <c r="C139" s="208"/>
      <c r="D139" s="208"/>
      <c r="E139" s="208"/>
      <c r="F139" s="208"/>
      <c r="G139" s="208"/>
      <c r="H139" s="210"/>
      <c r="I139" s="288">
        <f>SUM(I134:I138)</f>
        <v>3699.11</v>
      </c>
      <c r="J139" s="293"/>
      <c r="K139" s="246"/>
      <c r="L139" s="246"/>
    </row>
    <row r="140" ht="15.75" customHeight="1" spans="1:12">
      <c r="A140" s="213" t="s">
        <v>150</v>
      </c>
      <c r="B140" s="214" t="str">
        <f>A113</f>
        <v>MÓDULO 6 – CUSTOS INDIRETOS, TRIBUTOS E LUCRO</v>
      </c>
      <c r="C140" s="208"/>
      <c r="D140" s="208"/>
      <c r="E140" s="208"/>
      <c r="F140" s="208"/>
      <c r="G140" s="208"/>
      <c r="H140" s="210"/>
      <c r="I140" s="365">
        <f>I121</f>
        <v>477.94</v>
      </c>
      <c r="J140" s="367">
        <f>SUM(J30:J139)</f>
        <v>3081.877492</v>
      </c>
      <c r="K140" s="246"/>
      <c r="L140" s="246"/>
    </row>
    <row r="141" ht="15.75" customHeight="1" spans="1:12">
      <c r="A141" s="212" t="s">
        <v>272</v>
      </c>
      <c r="B141" s="208"/>
      <c r="C141" s="208"/>
      <c r="D141" s="208"/>
      <c r="E141" s="208"/>
      <c r="F141" s="208"/>
      <c r="G141" s="208"/>
      <c r="H141" s="210"/>
      <c r="I141" s="288">
        <f>SUM(I139:I140)</f>
        <v>4177.05</v>
      </c>
      <c r="J141" s="246"/>
      <c r="K141" s="246"/>
      <c r="L141" s="246"/>
    </row>
    <row r="142" ht="15.75" customHeight="1" spans="9:9">
      <c r="I142" s="368"/>
    </row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51">
    <mergeCell ref="A1:I1"/>
    <mergeCell ref="A3:I3"/>
    <mergeCell ref="A4:I4"/>
    <mergeCell ref="A5:G5"/>
    <mergeCell ref="H5:I5"/>
    <mergeCell ref="A6:I6"/>
    <mergeCell ref="A7:I7"/>
    <mergeCell ref="B8:H8"/>
    <mergeCell ref="B9:H9"/>
    <mergeCell ref="B10:H10"/>
    <mergeCell ref="B11:H11"/>
    <mergeCell ref="A12:I12"/>
    <mergeCell ref="A13:I13"/>
    <mergeCell ref="A14:B14"/>
    <mergeCell ref="C14:D14"/>
    <mergeCell ref="E14:I14"/>
    <mergeCell ref="A15:B15"/>
    <mergeCell ref="C15:D15"/>
    <mergeCell ref="E15:I15"/>
    <mergeCell ref="A16:I16"/>
    <mergeCell ref="B17:H17"/>
    <mergeCell ref="B18:H18"/>
    <mergeCell ref="B19:H19"/>
    <mergeCell ref="B20:H20"/>
    <mergeCell ref="B21:H21"/>
    <mergeCell ref="A22:I22"/>
    <mergeCell ref="A23:I23"/>
    <mergeCell ref="B24:G24"/>
    <mergeCell ref="B25:G25"/>
    <mergeCell ref="B26:G26"/>
    <mergeCell ref="B27:G27"/>
    <mergeCell ref="B28:G28"/>
    <mergeCell ref="B29:G29"/>
    <mergeCell ref="B30:G30"/>
    <mergeCell ref="A31:H31"/>
    <mergeCell ref="A32:I32"/>
    <mergeCell ref="A33:I33"/>
    <mergeCell ref="A34:G34"/>
    <mergeCell ref="B35:G35"/>
    <mergeCell ref="B36:G36"/>
    <mergeCell ref="A37:G37"/>
    <mergeCell ref="G38:H38"/>
    <mergeCell ref="G39:H39"/>
    <mergeCell ref="G40:H40"/>
    <mergeCell ref="A41:G41"/>
    <mergeCell ref="B42:G42"/>
    <mergeCell ref="B43:G43"/>
    <mergeCell ref="B44:G44"/>
    <mergeCell ref="B45:G45"/>
    <mergeCell ref="B46:G46"/>
    <mergeCell ref="B47:G47"/>
    <mergeCell ref="B48:G48"/>
    <mergeCell ref="B49:G49"/>
    <mergeCell ref="K49:L49"/>
    <mergeCell ref="A50:G50"/>
    <mergeCell ref="K50:L50"/>
    <mergeCell ref="A51:I51"/>
    <mergeCell ref="A52:G52"/>
    <mergeCell ref="B53:G53"/>
    <mergeCell ref="B54:G54"/>
    <mergeCell ref="B55:G55"/>
    <mergeCell ref="B56:G56"/>
    <mergeCell ref="A57:H57"/>
    <mergeCell ref="A58:I58"/>
    <mergeCell ref="A59:I59"/>
    <mergeCell ref="A60:H60"/>
    <mergeCell ref="B61:H61"/>
    <mergeCell ref="B62:H62"/>
    <mergeCell ref="B63:H63"/>
    <mergeCell ref="A64:H64"/>
    <mergeCell ref="G65:H65"/>
    <mergeCell ref="G66:H66"/>
    <mergeCell ref="G67:H67"/>
    <mergeCell ref="A68:I68"/>
    <mergeCell ref="B69:G69"/>
    <mergeCell ref="B70:G70"/>
    <mergeCell ref="B71:G71"/>
    <mergeCell ref="B72:G72"/>
    <mergeCell ref="B73:G73"/>
    <mergeCell ref="B74:G74"/>
    <mergeCell ref="A75:G75"/>
    <mergeCell ref="G76:H76"/>
    <mergeCell ref="G77:H77"/>
    <mergeCell ref="G78:H78"/>
    <mergeCell ref="G79:H79"/>
    <mergeCell ref="A80:I80"/>
    <mergeCell ref="A81:G81"/>
    <mergeCell ref="B82:G82"/>
    <mergeCell ref="B83:G83"/>
    <mergeCell ref="B84:G84"/>
    <mergeCell ref="B85:G85"/>
    <mergeCell ref="B86:G86"/>
    <mergeCell ref="B87:G87"/>
    <mergeCell ref="A88:G88"/>
    <mergeCell ref="A89:I89"/>
    <mergeCell ref="A90:G90"/>
    <mergeCell ref="B91:G91"/>
    <mergeCell ref="A92:G92"/>
    <mergeCell ref="A93:I93"/>
    <mergeCell ref="A94:I94"/>
    <mergeCell ref="A95:H95"/>
    <mergeCell ref="B96:H96"/>
    <mergeCell ref="B97:H97"/>
    <mergeCell ref="A98:H98"/>
    <mergeCell ref="A99:I99"/>
    <mergeCell ref="A100:I100"/>
    <mergeCell ref="B101:G101"/>
    <mergeCell ref="B102:G102"/>
    <mergeCell ref="B103:G103"/>
    <mergeCell ref="B104:G104"/>
    <mergeCell ref="B105:G105"/>
    <mergeCell ref="A106:G106"/>
    <mergeCell ref="G107:H107"/>
    <mergeCell ref="G108:H108"/>
    <mergeCell ref="G109:H109"/>
    <mergeCell ref="G110:H110"/>
    <mergeCell ref="G111:H111"/>
    <mergeCell ref="G112:H112"/>
    <mergeCell ref="A113:I113"/>
    <mergeCell ref="B114:G114"/>
    <mergeCell ref="B115:G115"/>
    <mergeCell ref="B116:G116"/>
    <mergeCell ref="B117:G117"/>
    <mergeCell ref="B118:G118"/>
    <mergeCell ref="B119:G119"/>
    <mergeCell ref="B120:G120"/>
    <mergeCell ref="A121:G121"/>
    <mergeCell ref="B122:I122"/>
    <mergeCell ref="B123:G123"/>
    <mergeCell ref="B124:G124"/>
    <mergeCell ref="B126:G126"/>
    <mergeCell ref="B128:G128"/>
    <mergeCell ref="B130:G130"/>
    <mergeCell ref="A132:I132"/>
    <mergeCell ref="A133:H133"/>
    <mergeCell ref="B134:H134"/>
    <mergeCell ref="B135:H135"/>
    <mergeCell ref="B136:H136"/>
    <mergeCell ref="B137:H137"/>
    <mergeCell ref="B138:H138"/>
    <mergeCell ref="A139:H139"/>
    <mergeCell ref="B140:H140"/>
    <mergeCell ref="A141:H141"/>
    <mergeCell ref="J3:J30"/>
    <mergeCell ref="K52:K54"/>
    <mergeCell ref="L52:L54"/>
    <mergeCell ref="A107:F112"/>
    <mergeCell ref="A76:F79"/>
    <mergeCell ref="A65:F67"/>
    <mergeCell ref="A38:F40"/>
    <mergeCell ref="K62:L71"/>
  </mergeCells>
  <pageMargins left="0.31496062992126" right="0.31496062992126" top="0.31496062992126" bottom="0.31496062992126" header="0" footer="0"/>
  <pageSetup paperSize="9" scale="68" fitToHeight="0" orientation="portrait"/>
  <headerFooter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99"/>
  <sheetViews>
    <sheetView zoomScale="70" zoomScaleNormal="70" topLeftCell="A96" workbookViewId="0">
      <selection activeCell="H117" sqref="H117"/>
    </sheetView>
  </sheetViews>
  <sheetFormatPr defaultColWidth="14.4285714285714" defaultRowHeight="15" customHeight="1"/>
  <cols>
    <col min="1" max="1" width="7.42857142857143" style="1" customWidth="1"/>
    <col min="2" max="2" width="22.7142857142857" style="1" customWidth="1"/>
    <col min="3" max="3" width="15" style="1" customWidth="1"/>
    <col min="4" max="4" width="10.4285714285714" style="1" customWidth="1"/>
    <col min="5" max="5" width="13.4285714285714" style="1" customWidth="1"/>
    <col min="6" max="6" width="11.4285714285714" style="1" customWidth="1"/>
    <col min="7" max="7" width="12.4285714285714" style="1" customWidth="1"/>
    <col min="8" max="8" width="11.8571428571429" style="1" customWidth="1"/>
    <col min="9" max="9" width="38.1428571428571" style="1" customWidth="1"/>
    <col min="10" max="10" width="28.152380952381" style="205" customWidth="1"/>
    <col min="11" max="11" width="48.5714285714286" style="205" customWidth="1"/>
    <col min="12" max="12" width="28.152380952381" style="205" customWidth="1"/>
    <col min="13" max="13" width="30.8571428571429" style="1" customWidth="1"/>
    <col min="14" max="14" width="10.5714285714286" style="1" customWidth="1"/>
    <col min="15" max="16384" width="14.4285714285714" style="1"/>
  </cols>
  <sheetData>
    <row r="1" customHeight="1" spans="1:12">
      <c r="A1" s="206" t="s">
        <v>278</v>
      </c>
      <c r="B1" s="206"/>
      <c r="C1" s="206"/>
      <c r="D1" s="206"/>
      <c r="E1" s="206"/>
      <c r="F1" s="206"/>
      <c r="G1" s="206"/>
      <c r="H1" s="206"/>
      <c r="I1" s="206"/>
      <c r="J1" s="246"/>
      <c r="K1" s="247"/>
      <c r="L1" s="247"/>
    </row>
    <row r="2" customHeight="1" spans="10:12">
      <c r="J2" s="246"/>
      <c r="K2" s="247"/>
      <c r="L2" s="247"/>
    </row>
    <row r="3" ht="15.75" spans="1:12">
      <c r="A3" s="207" t="s">
        <v>304</v>
      </c>
      <c r="B3" s="208"/>
      <c r="C3" s="208"/>
      <c r="D3" s="208"/>
      <c r="E3" s="208"/>
      <c r="F3" s="208"/>
      <c r="G3" s="208"/>
      <c r="H3" s="208"/>
      <c r="I3" s="210"/>
      <c r="J3" s="248" t="s">
        <v>93</v>
      </c>
      <c r="K3" s="247"/>
      <c r="L3" s="247"/>
    </row>
    <row r="4" ht="15.75" spans="1:12">
      <c r="A4" s="207"/>
      <c r="B4" s="209"/>
      <c r="C4" s="209"/>
      <c r="D4" s="209"/>
      <c r="E4" s="209"/>
      <c r="F4" s="209"/>
      <c r="G4" s="209"/>
      <c r="H4" s="209"/>
      <c r="I4" s="249"/>
      <c r="J4" s="248"/>
      <c r="K4" s="247"/>
      <c r="L4" s="247"/>
    </row>
    <row r="5" ht="15.75" spans="1:12">
      <c r="A5" s="207" t="s">
        <v>94</v>
      </c>
      <c r="B5" s="208"/>
      <c r="C5" s="208"/>
      <c r="D5" s="208"/>
      <c r="E5" s="208"/>
      <c r="F5" s="208"/>
      <c r="G5" s="210"/>
      <c r="H5" s="211" t="s">
        <v>95</v>
      </c>
      <c r="I5" s="210"/>
      <c r="J5" s="248"/>
      <c r="K5" s="247"/>
      <c r="L5" s="247"/>
    </row>
    <row r="6" ht="15.75" spans="1:12">
      <c r="A6" s="207"/>
      <c r="B6" s="209"/>
      <c r="C6" s="209"/>
      <c r="D6" s="209"/>
      <c r="E6" s="209"/>
      <c r="F6" s="209"/>
      <c r="G6" s="209"/>
      <c r="H6" s="209"/>
      <c r="I6" s="249"/>
      <c r="J6" s="248"/>
      <c r="K6" s="250"/>
      <c r="L6" s="250"/>
    </row>
    <row r="7" ht="16.5" spans="1:12">
      <c r="A7" s="212" t="s">
        <v>96</v>
      </c>
      <c r="B7" s="208"/>
      <c r="C7" s="208"/>
      <c r="D7" s="208"/>
      <c r="E7" s="208"/>
      <c r="F7" s="208"/>
      <c r="G7" s="208"/>
      <c r="H7" s="208"/>
      <c r="I7" s="210"/>
      <c r="J7" s="248"/>
      <c r="K7" s="247"/>
      <c r="L7" s="247"/>
    </row>
    <row r="8" ht="15.75" spans="1:12">
      <c r="A8" s="213" t="s">
        <v>97</v>
      </c>
      <c r="B8" s="214" t="s">
        <v>98</v>
      </c>
      <c r="C8" s="208"/>
      <c r="D8" s="208"/>
      <c r="E8" s="208"/>
      <c r="F8" s="208"/>
      <c r="G8" s="208"/>
      <c r="H8" s="210"/>
      <c r="I8" s="251"/>
      <c r="J8" s="248"/>
      <c r="K8" s="252" t="s">
        <v>99</v>
      </c>
      <c r="L8" s="253"/>
    </row>
    <row r="9" ht="16.5" spans="1:12">
      <c r="A9" s="213" t="s">
        <v>100</v>
      </c>
      <c r="B9" s="214" t="s">
        <v>101</v>
      </c>
      <c r="C9" s="208"/>
      <c r="D9" s="208"/>
      <c r="E9" s="208"/>
      <c r="F9" s="208"/>
      <c r="G9" s="208"/>
      <c r="H9" s="210"/>
      <c r="I9" s="245" t="s">
        <v>102</v>
      </c>
      <c r="J9" s="248"/>
      <c r="K9" s="255" t="s">
        <v>103</v>
      </c>
      <c r="L9" s="256"/>
    </row>
    <row r="10" ht="16.5" spans="1:12">
      <c r="A10" s="213" t="s">
        <v>104</v>
      </c>
      <c r="B10" s="214" t="s">
        <v>105</v>
      </c>
      <c r="C10" s="208"/>
      <c r="D10" s="208"/>
      <c r="E10" s="208"/>
      <c r="F10" s="208"/>
      <c r="G10" s="208"/>
      <c r="H10" s="210"/>
      <c r="I10" s="257" t="s">
        <v>106</v>
      </c>
      <c r="J10" s="248"/>
      <c r="K10" s="258" t="s">
        <v>107</v>
      </c>
      <c r="L10" s="259">
        <f>J140</f>
        <v>3549.723132</v>
      </c>
    </row>
    <row r="11" ht="16.5" spans="1:12">
      <c r="A11" s="213" t="s">
        <v>108</v>
      </c>
      <c r="B11" s="214" t="s">
        <v>109</v>
      </c>
      <c r="C11" s="208"/>
      <c r="D11" s="208"/>
      <c r="E11" s="208"/>
      <c r="F11" s="208"/>
      <c r="G11" s="208"/>
      <c r="H11" s="210"/>
      <c r="I11" s="213">
        <v>12</v>
      </c>
      <c r="J11" s="248"/>
      <c r="K11" s="260"/>
      <c r="L11" s="260"/>
    </row>
    <row r="12" ht="15.75" spans="1:12">
      <c r="A12" s="215"/>
      <c r="B12" s="215"/>
      <c r="C12" s="215"/>
      <c r="D12" s="215"/>
      <c r="E12" s="215"/>
      <c r="F12" s="215"/>
      <c r="G12" s="215"/>
      <c r="H12" s="215"/>
      <c r="I12" s="261"/>
      <c r="J12" s="248"/>
      <c r="K12" s="252" t="s">
        <v>110</v>
      </c>
      <c r="L12" s="253"/>
    </row>
    <row r="13" ht="16.5" spans="1:12">
      <c r="A13" s="212" t="s">
        <v>111</v>
      </c>
      <c r="B13" s="208"/>
      <c r="C13" s="208"/>
      <c r="D13" s="208"/>
      <c r="E13" s="208"/>
      <c r="F13" s="208"/>
      <c r="G13" s="208"/>
      <c r="H13" s="208"/>
      <c r="I13" s="210"/>
      <c r="J13" s="248"/>
      <c r="K13" s="262" t="s">
        <v>112</v>
      </c>
      <c r="L13" s="263"/>
    </row>
    <row r="14" ht="12.75" customHeight="1" spans="1:12">
      <c r="A14" s="216" t="s">
        <v>113</v>
      </c>
      <c r="B14" s="210"/>
      <c r="C14" s="216" t="s">
        <v>114</v>
      </c>
      <c r="D14" s="210"/>
      <c r="E14" s="216" t="s">
        <v>115</v>
      </c>
      <c r="F14" s="208"/>
      <c r="G14" s="208"/>
      <c r="H14" s="208"/>
      <c r="I14" s="210"/>
      <c r="J14" s="248"/>
      <c r="K14" s="264" t="s">
        <v>116</v>
      </c>
      <c r="L14" s="265">
        <v>0.11</v>
      </c>
    </row>
    <row r="15" ht="15.75" spans="1:12">
      <c r="A15" s="217" t="s">
        <v>34</v>
      </c>
      <c r="B15" s="218"/>
      <c r="C15" s="219" t="s">
        <v>12</v>
      </c>
      <c r="D15" s="220"/>
      <c r="E15" s="221">
        <v>1</v>
      </c>
      <c r="F15" s="222"/>
      <c r="G15" s="222"/>
      <c r="H15" s="222"/>
      <c r="I15" s="266"/>
      <c r="J15" s="248"/>
      <c r="K15" s="267" t="s">
        <v>118</v>
      </c>
      <c r="L15" s="268">
        <f>I54</f>
        <v>473.82</v>
      </c>
    </row>
    <row r="16" ht="15.75" spans="1:12">
      <c r="A16" s="212" t="s">
        <v>119</v>
      </c>
      <c r="B16" s="208"/>
      <c r="C16" s="208"/>
      <c r="D16" s="208"/>
      <c r="E16" s="208"/>
      <c r="F16" s="208"/>
      <c r="G16" s="208"/>
      <c r="H16" s="208"/>
      <c r="I16" s="210"/>
      <c r="J16" s="248"/>
      <c r="K16" s="267" t="s">
        <v>120</v>
      </c>
      <c r="L16" s="268">
        <f>I106</f>
        <v>116.05</v>
      </c>
    </row>
    <row r="17" ht="15.75" spans="1:12">
      <c r="A17" s="213">
        <v>1</v>
      </c>
      <c r="B17" s="214" t="s">
        <v>121</v>
      </c>
      <c r="C17" s="208"/>
      <c r="D17" s="208"/>
      <c r="E17" s="208"/>
      <c r="F17" s="208"/>
      <c r="G17" s="208"/>
      <c r="H17" s="210"/>
      <c r="I17" s="213" t="s">
        <v>34</v>
      </c>
      <c r="J17" s="248"/>
      <c r="K17" s="267" t="s">
        <v>123</v>
      </c>
      <c r="L17" s="268">
        <f>I53</f>
        <v>0</v>
      </c>
    </row>
    <row r="18" ht="15.75" spans="1:12">
      <c r="A18" s="213">
        <v>2</v>
      </c>
      <c r="B18" s="214" t="s">
        <v>124</v>
      </c>
      <c r="C18" s="208"/>
      <c r="D18" s="208"/>
      <c r="E18" s="208"/>
      <c r="F18" s="208"/>
      <c r="G18" s="208"/>
      <c r="H18" s="210"/>
      <c r="I18" s="213" t="s">
        <v>35</v>
      </c>
      <c r="J18" s="248"/>
      <c r="K18" s="269" t="s">
        <v>125</v>
      </c>
      <c r="L18" s="270">
        <f>SUM(L15:L17)</f>
        <v>589.87</v>
      </c>
    </row>
    <row r="19" ht="15.75" spans="1:12">
      <c r="A19" s="213">
        <v>3</v>
      </c>
      <c r="B19" s="214" t="s">
        <v>126</v>
      </c>
      <c r="C19" s="208"/>
      <c r="D19" s="208"/>
      <c r="E19" s="208"/>
      <c r="F19" s="208"/>
      <c r="G19" s="208"/>
      <c r="H19" s="210"/>
      <c r="I19" s="369">
        <v>2020.11</v>
      </c>
      <c r="J19" s="248"/>
      <c r="K19" s="267" t="s">
        <v>127</v>
      </c>
      <c r="L19" s="272">
        <f>I141</f>
        <v>4891.59</v>
      </c>
    </row>
    <row r="20" ht="25.5" spans="1:12">
      <c r="A20" s="223">
        <v>4</v>
      </c>
      <c r="B20" s="224" t="s">
        <v>128</v>
      </c>
      <c r="C20" s="208"/>
      <c r="D20" s="208"/>
      <c r="E20" s="208"/>
      <c r="F20" s="208"/>
      <c r="G20" s="208"/>
      <c r="H20" s="210"/>
      <c r="I20" s="370" t="s">
        <v>129</v>
      </c>
      <c r="J20" s="248"/>
      <c r="K20" s="274" t="s">
        <v>130</v>
      </c>
      <c r="L20" s="275">
        <f>L19-L18</f>
        <v>4301.72</v>
      </c>
    </row>
    <row r="21" ht="16.5" spans="1:12">
      <c r="A21" s="213">
        <v>5</v>
      </c>
      <c r="B21" s="214" t="s">
        <v>131</v>
      </c>
      <c r="C21" s="208"/>
      <c r="D21" s="208"/>
      <c r="E21" s="208"/>
      <c r="F21" s="208"/>
      <c r="G21" s="208"/>
      <c r="H21" s="210"/>
      <c r="I21" s="276" t="s">
        <v>132</v>
      </c>
      <c r="J21" s="248"/>
      <c r="K21" s="277" t="s">
        <v>133</v>
      </c>
      <c r="L21" s="278">
        <f>L20*11%</f>
        <v>473.1892</v>
      </c>
    </row>
    <row r="22" ht="16.5" spans="1:12">
      <c r="A22" s="225"/>
      <c r="B22" s="208"/>
      <c r="C22" s="208"/>
      <c r="D22" s="208"/>
      <c r="E22" s="208"/>
      <c r="F22" s="208"/>
      <c r="G22" s="208"/>
      <c r="H22" s="208"/>
      <c r="I22" s="210"/>
      <c r="J22" s="248"/>
      <c r="K22" s="264" t="s">
        <v>134</v>
      </c>
      <c r="L22" s="279"/>
    </row>
    <row r="23" ht="15.75" customHeight="1" spans="1:12">
      <c r="A23" s="212" t="s">
        <v>135</v>
      </c>
      <c r="B23" s="208"/>
      <c r="C23" s="208"/>
      <c r="D23" s="208"/>
      <c r="E23" s="208"/>
      <c r="F23" s="208"/>
      <c r="G23" s="208"/>
      <c r="H23" s="208"/>
      <c r="I23" s="210"/>
      <c r="J23" s="248"/>
      <c r="K23" s="280" t="s">
        <v>136</v>
      </c>
      <c r="L23" s="281">
        <v>0.012</v>
      </c>
    </row>
    <row r="24" ht="15.75" customHeight="1" spans="1:12">
      <c r="A24" s="226">
        <v>1</v>
      </c>
      <c r="B24" s="212" t="s">
        <v>137</v>
      </c>
      <c r="C24" s="208"/>
      <c r="D24" s="208"/>
      <c r="E24" s="208"/>
      <c r="F24" s="208"/>
      <c r="G24" s="210"/>
      <c r="H24" s="227" t="s">
        <v>138</v>
      </c>
      <c r="I24" s="227" t="s">
        <v>139</v>
      </c>
      <c r="J24" s="248"/>
      <c r="K24" s="282" t="s">
        <v>140</v>
      </c>
      <c r="L24" s="283">
        <v>0.048</v>
      </c>
    </row>
    <row r="25" ht="15.75" customHeight="1" spans="1:12">
      <c r="A25" s="228" t="s">
        <v>97</v>
      </c>
      <c r="B25" s="214" t="s">
        <v>141</v>
      </c>
      <c r="C25" s="208"/>
      <c r="D25" s="208"/>
      <c r="E25" s="208"/>
      <c r="F25" s="208"/>
      <c r="G25" s="210"/>
      <c r="H25" s="229"/>
      <c r="I25" s="371">
        <f>I19</f>
        <v>2020.11</v>
      </c>
      <c r="J25" s="248"/>
      <c r="K25" s="267" t="s">
        <v>142</v>
      </c>
      <c r="L25" s="272">
        <f>L19</f>
        <v>4891.59</v>
      </c>
    </row>
    <row r="26" ht="15.75" customHeight="1" spans="1:12">
      <c r="A26" s="228" t="s">
        <v>100</v>
      </c>
      <c r="B26" s="214" t="s">
        <v>143</v>
      </c>
      <c r="C26" s="208"/>
      <c r="D26" s="208"/>
      <c r="E26" s="208"/>
      <c r="F26" s="208"/>
      <c r="G26" s="210"/>
      <c r="H26" s="230"/>
      <c r="I26" s="285">
        <v>0</v>
      </c>
      <c r="J26" s="248"/>
      <c r="K26" s="277" t="s">
        <v>144</v>
      </c>
      <c r="L26" s="278">
        <f>L25*L23</f>
        <v>58.69908</v>
      </c>
    </row>
    <row r="27" ht="15.75" customHeight="1" spans="1:12">
      <c r="A27" s="228" t="s">
        <v>104</v>
      </c>
      <c r="B27" s="214" t="s">
        <v>145</v>
      </c>
      <c r="C27" s="208"/>
      <c r="D27" s="208"/>
      <c r="E27" s="208"/>
      <c r="F27" s="208"/>
      <c r="G27" s="210"/>
      <c r="H27" s="230"/>
      <c r="I27" s="286">
        <v>0</v>
      </c>
      <c r="J27" s="248"/>
      <c r="K27" s="264" t="s">
        <v>146</v>
      </c>
      <c r="L27" s="265">
        <v>0.01</v>
      </c>
    </row>
    <row r="28" ht="15.75" customHeight="1" spans="1:12">
      <c r="A28" s="228" t="s">
        <v>108</v>
      </c>
      <c r="B28" s="214" t="s">
        <v>147</v>
      </c>
      <c r="C28" s="208"/>
      <c r="D28" s="208"/>
      <c r="E28" s="208"/>
      <c r="F28" s="208"/>
      <c r="G28" s="210"/>
      <c r="H28" s="230"/>
      <c r="I28" s="287">
        <v>0</v>
      </c>
      <c r="J28" s="248"/>
      <c r="K28" s="274" t="s">
        <v>127</v>
      </c>
      <c r="L28" s="275">
        <f>L19</f>
        <v>4891.59</v>
      </c>
    </row>
    <row r="29" ht="15.75" customHeight="1" spans="1:12">
      <c r="A29" s="228" t="s">
        <v>148</v>
      </c>
      <c r="B29" s="214" t="s">
        <v>149</v>
      </c>
      <c r="C29" s="208"/>
      <c r="D29" s="208"/>
      <c r="E29" s="208"/>
      <c r="F29" s="208"/>
      <c r="G29" s="210"/>
      <c r="H29" s="230"/>
      <c r="I29" s="287">
        <v>0</v>
      </c>
      <c r="J29" s="248"/>
      <c r="K29" s="277" t="s">
        <v>133</v>
      </c>
      <c r="L29" s="278">
        <f>L28*L27</f>
        <v>48.9159</v>
      </c>
    </row>
    <row r="30" ht="15.75" customHeight="1" spans="1:12">
      <c r="A30" s="228" t="s">
        <v>150</v>
      </c>
      <c r="B30" s="214" t="s">
        <v>151</v>
      </c>
      <c r="C30" s="208"/>
      <c r="D30" s="208"/>
      <c r="E30" s="208"/>
      <c r="F30" s="208"/>
      <c r="G30" s="210"/>
      <c r="H30" s="230"/>
      <c r="I30" s="287">
        <v>0</v>
      </c>
      <c r="J30" s="248"/>
      <c r="K30" s="264" t="s">
        <v>152</v>
      </c>
      <c r="L30" s="265">
        <f>H119</f>
        <v>0.0349</v>
      </c>
    </row>
    <row r="31" ht="15.75" customHeight="1" spans="1:12">
      <c r="A31" s="212" t="s">
        <v>153</v>
      </c>
      <c r="B31" s="208"/>
      <c r="C31" s="208"/>
      <c r="D31" s="208"/>
      <c r="E31" s="208"/>
      <c r="F31" s="208"/>
      <c r="G31" s="208"/>
      <c r="H31" s="210"/>
      <c r="I31" s="288">
        <f>SUM(I25:I30)</f>
        <v>2020.11</v>
      </c>
      <c r="J31" s="289">
        <f>SUM(I25:I30)</f>
        <v>2020.11</v>
      </c>
      <c r="K31" s="274" t="s">
        <v>127</v>
      </c>
      <c r="L31" s="275">
        <f>L19</f>
        <v>4891.59</v>
      </c>
    </row>
    <row r="32" ht="15.75" customHeight="1" spans="1:12">
      <c r="A32" s="231"/>
      <c r="B32" s="231"/>
      <c r="C32" s="231"/>
      <c r="D32" s="231"/>
      <c r="E32" s="231"/>
      <c r="F32" s="231"/>
      <c r="G32" s="231"/>
      <c r="H32" s="231"/>
      <c r="I32" s="261"/>
      <c r="J32" s="290"/>
      <c r="K32" s="277" t="s">
        <v>133</v>
      </c>
      <c r="L32" s="278">
        <f>L31*L30</f>
        <v>170.716491</v>
      </c>
    </row>
    <row r="33" ht="15.75" customHeight="1" spans="1:12">
      <c r="A33" s="212" t="s">
        <v>154</v>
      </c>
      <c r="B33" s="208"/>
      <c r="C33" s="208"/>
      <c r="D33" s="208"/>
      <c r="E33" s="208"/>
      <c r="F33" s="208"/>
      <c r="G33" s="208"/>
      <c r="H33" s="208"/>
      <c r="I33" s="210"/>
      <c r="J33" s="290"/>
      <c r="K33" s="264" t="s">
        <v>155</v>
      </c>
      <c r="L33" s="265">
        <f>H118</f>
        <v>0.0076</v>
      </c>
    </row>
    <row r="34" ht="15.75" customHeight="1" spans="1:12">
      <c r="A34" s="212" t="s">
        <v>156</v>
      </c>
      <c r="B34" s="208"/>
      <c r="C34" s="208"/>
      <c r="D34" s="208"/>
      <c r="E34" s="208"/>
      <c r="F34" s="208"/>
      <c r="G34" s="210"/>
      <c r="H34" s="227" t="s">
        <v>138</v>
      </c>
      <c r="I34" s="227" t="s">
        <v>139</v>
      </c>
      <c r="J34" s="291"/>
      <c r="K34" s="274" t="s">
        <v>127</v>
      </c>
      <c r="L34" s="275">
        <f>L19</f>
        <v>4891.59</v>
      </c>
    </row>
    <row r="35" ht="15.75" customHeight="1" spans="1:12">
      <c r="A35" s="228" t="s">
        <v>97</v>
      </c>
      <c r="B35" s="214" t="s">
        <v>157</v>
      </c>
      <c r="C35" s="208"/>
      <c r="D35" s="208"/>
      <c r="E35" s="208"/>
      <c r="F35" s="208"/>
      <c r="G35" s="210"/>
      <c r="H35" s="230">
        <f>ROUND(1/12,4)</f>
        <v>0.0833</v>
      </c>
      <c r="I35" s="292">
        <f>ROUND(I31*H35,2)</f>
        <v>168.28</v>
      </c>
      <c r="J35" s="289">
        <f>I35+(I35*$H$50)</f>
        <v>230.745536</v>
      </c>
      <c r="K35" s="277" t="s">
        <v>133</v>
      </c>
      <c r="L35" s="278">
        <f>L34*L33</f>
        <v>37.176084</v>
      </c>
    </row>
    <row r="36" ht="15.75" customHeight="1" spans="1:12">
      <c r="A36" s="228" t="s">
        <v>100</v>
      </c>
      <c r="B36" s="214" t="s">
        <v>158</v>
      </c>
      <c r="C36" s="208"/>
      <c r="D36" s="208"/>
      <c r="E36" s="208"/>
      <c r="F36" s="208"/>
      <c r="G36" s="210"/>
      <c r="H36" s="230">
        <v>0.121</v>
      </c>
      <c r="I36" s="292">
        <f>ROUND(I31*H36,2)</f>
        <v>244.43</v>
      </c>
      <c r="J36" s="289">
        <f>I36+(I36*$H$50)</f>
        <v>335.162416</v>
      </c>
      <c r="K36" s="264" t="s">
        <v>159</v>
      </c>
      <c r="L36" s="265">
        <f>H120</f>
        <v>0.05</v>
      </c>
    </row>
    <row r="37" ht="15.75" customHeight="1" spans="1:12">
      <c r="A37" s="212" t="s">
        <v>160</v>
      </c>
      <c r="B37" s="208"/>
      <c r="C37" s="208"/>
      <c r="D37" s="208"/>
      <c r="E37" s="208"/>
      <c r="F37" s="208"/>
      <c r="G37" s="210"/>
      <c r="H37" s="232">
        <f>SUM(H35:H36)</f>
        <v>0.2043</v>
      </c>
      <c r="I37" s="288">
        <f>SUM(I35:I36)</f>
        <v>412.71</v>
      </c>
      <c r="J37" s="293"/>
      <c r="K37" s="274" t="s">
        <v>127</v>
      </c>
      <c r="L37" s="275">
        <f>L19</f>
        <v>4891.59</v>
      </c>
    </row>
    <row r="38" ht="15.75" customHeight="1" spans="1:12">
      <c r="A38" s="233" t="s">
        <v>161</v>
      </c>
      <c r="B38" s="234"/>
      <c r="C38" s="234"/>
      <c r="D38" s="234"/>
      <c r="E38" s="234"/>
      <c r="F38" s="234"/>
      <c r="G38" s="235" t="s">
        <v>162</v>
      </c>
      <c r="H38" s="208"/>
      <c r="I38" s="294">
        <f>I31</f>
        <v>2020.11</v>
      </c>
      <c r="J38" s="295"/>
      <c r="K38" s="277" t="s">
        <v>133</v>
      </c>
      <c r="L38" s="278">
        <f>L37*L36</f>
        <v>244.5795</v>
      </c>
    </row>
    <row r="39" ht="15.75" customHeight="1" spans="1:12">
      <c r="A39" s="236"/>
      <c r="B39" s="233"/>
      <c r="C39" s="233"/>
      <c r="D39" s="233"/>
      <c r="E39" s="233"/>
      <c r="F39" s="237"/>
      <c r="G39" s="235" t="s">
        <v>163</v>
      </c>
      <c r="H39" s="208"/>
      <c r="I39" s="294">
        <f>I37</f>
        <v>412.71</v>
      </c>
      <c r="J39" s="296"/>
      <c r="K39" s="297" t="s">
        <v>164</v>
      </c>
      <c r="L39" s="298">
        <f>L21+L26+L29+L32+L35+L38</f>
        <v>1033.276255</v>
      </c>
    </row>
    <row r="40" ht="15.75" customHeight="1" spans="1:12">
      <c r="A40" s="238"/>
      <c r="B40" s="239"/>
      <c r="C40" s="239"/>
      <c r="D40" s="239"/>
      <c r="E40" s="239"/>
      <c r="F40" s="239"/>
      <c r="G40" s="235" t="s">
        <v>75</v>
      </c>
      <c r="H40" s="208"/>
      <c r="I40" s="294">
        <f>SUM(I38:I39)</f>
        <v>2432.82</v>
      </c>
      <c r="J40" s="295"/>
      <c r="K40" s="299"/>
      <c r="L40" s="299"/>
    </row>
    <row r="41" ht="15.75" customHeight="1" spans="1:12">
      <c r="A41" s="212" t="s">
        <v>165</v>
      </c>
      <c r="B41" s="208"/>
      <c r="C41" s="208"/>
      <c r="D41" s="208"/>
      <c r="E41" s="208"/>
      <c r="F41" s="208"/>
      <c r="G41" s="210"/>
      <c r="H41" s="227" t="s">
        <v>138</v>
      </c>
      <c r="I41" s="227" t="s">
        <v>139</v>
      </c>
      <c r="J41" s="295"/>
      <c r="K41" s="300" t="s">
        <v>166</v>
      </c>
      <c r="L41" s="301"/>
    </row>
    <row r="42" ht="15.75" customHeight="1" spans="1:12">
      <c r="A42" s="228" t="s">
        <v>97</v>
      </c>
      <c r="B42" s="214" t="s">
        <v>167</v>
      </c>
      <c r="C42" s="208"/>
      <c r="D42" s="208"/>
      <c r="E42" s="208"/>
      <c r="F42" s="208"/>
      <c r="G42" s="210"/>
      <c r="H42" s="230">
        <v>0.2</v>
      </c>
      <c r="I42" s="292">
        <f t="shared" ref="I42:I49" si="0">ROUND($I$40*H42,2)</f>
        <v>486.56</v>
      </c>
      <c r="J42" s="302" t="s">
        <v>168</v>
      </c>
      <c r="K42" s="303" t="s">
        <v>169</v>
      </c>
      <c r="L42" s="304"/>
    </row>
    <row r="43" ht="15.75" customHeight="1" spans="1:12">
      <c r="A43" s="228" t="s">
        <v>100</v>
      </c>
      <c r="B43" s="214" t="s">
        <v>170</v>
      </c>
      <c r="C43" s="208"/>
      <c r="D43" s="208"/>
      <c r="E43" s="208"/>
      <c r="F43" s="208"/>
      <c r="G43" s="210"/>
      <c r="H43" s="230">
        <v>0.025</v>
      </c>
      <c r="I43" s="292">
        <f t="shared" si="0"/>
        <v>60.82</v>
      </c>
      <c r="J43" s="289">
        <f t="shared" ref="J43:J49" si="1">$I$31*H43</f>
        <v>50.50275</v>
      </c>
      <c r="K43" s="305" t="s">
        <v>169</v>
      </c>
      <c r="L43" s="306">
        <f>L10+L39</f>
        <v>4582.999387</v>
      </c>
    </row>
    <row r="44" ht="15.75" customHeight="1" spans="1:12">
      <c r="A44" s="228" t="s">
        <v>104</v>
      </c>
      <c r="B44" s="214" t="s">
        <v>171</v>
      </c>
      <c r="C44" s="208"/>
      <c r="D44" s="208"/>
      <c r="E44" s="208"/>
      <c r="F44" s="208"/>
      <c r="G44" s="210"/>
      <c r="H44" s="240">
        <v>0.0332</v>
      </c>
      <c r="I44" s="292">
        <f t="shared" si="0"/>
        <v>80.77</v>
      </c>
      <c r="J44" s="302" t="s">
        <v>168</v>
      </c>
      <c r="K44" s="260"/>
      <c r="L44" s="307"/>
    </row>
    <row r="45" ht="15.75" customHeight="1" spans="1:12">
      <c r="A45" s="228" t="s">
        <v>108</v>
      </c>
      <c r="B45" s="214" t="s">
        <v>172</v>
      </c>
      <c r="C45" s="208"/>
      <c r="D45" s="208"/>
      <c r="E45" s="208"/>
      <c r="F45" s="208"/>
      <c r="G45" s="210"/>
      <c r="H45" s="230">
        <v>0.015</v>
      </c>
      <c r="I45" s="292">
        <f t="shared" si="0"/>
        <v>36.49</v>
      </c>
      <c r="J45" s="289">
        <f t="shared" si="1"/>
        <v>30.30165</v>
      </c>
      <c r="K45" s="260"/>
      <c r="L45" s="307"/>
    </row>
    <row r="46" ht="15.75" customHeight="1" spans="1:12">
      <c r="A46" s="228" t="s">
        <v>148</v>
      </c>
      <c r="B46" s="214" t="s">
        <v>173</v>
      </c>
      <c r="C46" s="208"/>
      <c r="D46" s="208"/>
      <c r="E46" s="208"/>
      <c r="F46" s="208"/>
      <c r="G46" s="210"/>
      <c r="H46" s="230">
        <v>0.01</v>
      </c>
      <c r="I46" s="292">
        <f t="shared" si="0"/>
        <v>24.33</v>
      </c>
      <c r="J46" s="289">
        <f t="shared" si="1"/>
        <v>20.2011</v>
      </c>
      <c r="K46" s="260"/>
      <c r="L46" s="307"/>
    </row>
    <row r="47" ht="15.75" customHeight="1" spans="1:12">
      <c r="A47" s="228" t="s">
        <v>150</v>
      </c>
      <c r="B47" s="214" t="s">
        <v>174</v>
      </c>
      <c r="C47" s="208"/>
      <c r="D47" s="208"/>
      <c r="E47" s="208"/>
      <c r="F47" s="208"/>
      <c r="G47" s="210"/>
      <c r="H47" s="230">
        <v>0.006</v>
      </c>
      <c r="I47" s="292">
        <f t="shared" si="0"/>
        <v>14.6</v>
      </c>
      <c r="J47" s="289">
        <f t="shared" si="1"/>
        <v>12.12066</v>
      </c>
      <c r="K47" s="260"/>
      <c r="L47" s="307"/>
    </row>
    <row r="48" ht="15.75" customHeight="1" spans="1:12">
      <c r="A48" s="228" t="s">
        <v>175</v>
      </c>
      <c r="B48" s="214" t="s">
        <v>176</v>
      </c>
      <c r="C48" s="208"/>
      <c r="D48" s="208"/>
      <c r="E48" s="208"/>
      <c r="F48" s="208"/>
      <c r="G48" s="210"/>
      <c r="H48" s="230">
        <v>0.002</v>
      </c>
      <c r="I48" s="292">
        <f t="shared" si="0"/>
        <v>4.87</v>
      </c>
      <c r="J48" s="289">
        <f t="shared" si="1"/>
        <v>4.04022</v>
      </c>
      <c r="K48" s="260"/>
      <c r="L48" s="307"/>
    </row>
    <row r="49" ht="15.75" customHeight="1" spans="1:12">
      <c r="A49" s="228" t="s">
        <v>177</v>
      </c>
      <c r="B49" s="214" t="s">
        <v>178</v>
      </c>
      <c r="C49" s="208"/>
      <c r="D49" s="208"/>
      <c r="E49" s="208"/>
      <c r="F49" s="208"/>
      <c r="G49" s="210"/>
      <c r="H49" s="230">
        <v>0.08</v>
      </c>
      <c r="I49" s="292">
        <f t="shared" si="0"/>
        <v>194.63</v>
      </c>
      <c r="J49" s="289">
        <f t="shared" si="1"/>
        <v>161.6088</v>
      </c>
      <c r="K49" s="308" t="s">
        <v>179</v>
      </c>
      <c r="L49" s="308"/>
    </row>
    <row r="50" ht="15.75" customHeight="1" spans="1:12">
      <c r="A50" s="212" t="s">
        <v>180</v>
      </c>
      <c r="B50" s="208"/>
      <c r="C50" s="208"/>
      <c r="D50" s="208"/>
      <c r="E50" s="208"/>
      <c r="F50" s="208"/>
      <c r="G50" s="210"/>
      <c r="H50" s="232">
        <f>SUM(H42:H49)</f>
        <v>0.3712</v>
      </c>
      <c r="I50" s="288">
        <f>SUM(I42:I49)</f>
        <v>903.07</v>
      </c>
      <c r="J50" s="296"/>
      <c r="K50" s="309" t="s">
        <v>181</v>
      </c>
      <c r="L50" s="309"/>
    </row>
    <row r="51" ht="15.75" customHeight="1" spans="1:12">
      <c r="A51" s="241"/>
      <c r="B51" s="208"/>
      <c r="C51" s="208"/>
      <c r="D51" s="208"/>
      <c r="E51" s="208"/>
      <c r="F51" s="208"/>
      <c r="G51" s="208"/>
      <c r="H51" s="208"/>
      <c r="I51" s="210"/>
      <c r="J51" s="296"/>
      <c r="K51" s="310" t="s">
        <v>182</v>
      </c>
      <c r="L51" s="311">
        <v>1</v>
      </c>
    </row>
    <row r="52" ht="15.75" customHeight="1" spans="1:12">
      <c r="A52" s="212" t="s">
        <v>183</v>
      </c>
      <c r="B52" s="208"/>
      <c r="C52" s="208"/>
      <c r="D52" s="208"/>
      <c r="E52" s="208"/>
      <c r="F52" s="208"/>
      <c r="G52" s="210"/>
      <c r="H52" s="232"/>
      <c r="I52" s="227" t="s">
        <v>139</v>
      </c>
      <c r="J52" s="296"/>
      <c r="K52" s="312" t="s">
        <v>184</v>
      </c>
      <c r="L52" s="313">
        <f>L43</f>
        <v>4582.999387</v>
      </c>
    </row>
    <row r="53" ht="15.75" customHeight="1" spans="1:12">
      <c r="A53" s="228" t="s">
        <v>97</v>
      </c>
      <c r="B53" s="225" t="s">
        <v>185</v>
      </c>
      <c r="C53" s="208"/>
      <c r="D53" s="208"/>
      <c r="E53" s="208"/>
      <c r="F53" s="208"/>
      <c r="G53" s="210"/>
      <c r="H53" s="242">
        <v>0</v>
      </c>
      <c r="I53" s="287">
        <v>0</v>
      </c>
      <c r="J53" s="289">
        <f t="shared" ref="J53:J56" si="2">I53</f>
        <v>0</v>
      </c>
      <c r="K53" s="312"/>
      <c r="L53" s="313"/>
    </row>
    <row r="54" ht="15.75" customHeight="1" spans="1:12">
      <c r="A54" s="228" t="s">
        <v>100</v>
      </c>
      <c r="B54" s="225" t="s">
        <v>186</v>
      </c>
      <c r="C54" s="208"/>
      <c r="D54" s="208"/>
      <c r="E54" s="208"/>
      <c r="F54" s="208"/>
      <c r="G54" s="210"/>
      <c r="H54" s="213" t="s">
        <v>187</v>
      </c>
      <c r="I54" s="286">
        <v>473.82</v>
      </c>
      <c r="J54" s="289">
        <f t="shared" si="2"/>
        <v>473.82</v>
      </c>
      <c r="K54" s="312"/>
      <c r="L54" s="313"/>
    </row>
    <row r="55" ht="15.75" customHeight="1" spans="1:12">
      <c r="A55" s="243" t="s">
        <v>104</v>
      </c>
      <c r="B55" s="244" t="s">
        <v>188</v>
      </c>
      <c r="C55" s="208"/>
      <c r="D55" s="208"/>
      <c r="E55" s="208"/>
      <c r="F55" s="208"/>
      <c r="G55" s="210"/>
      <c r="H55" s="245" t="s">
        <v>187</v>
      </c>
      <c r="I55" s="286">
        <v>52.15</v>
      </c>
      <c r="J55" s="289">
        <f t="shared" si="2"/>
        <v>52.15</v>
      </c>
      <c r="K55" s="314" t="s">
        <v>189</v>
      </c>
      <c r="L55" s="313">
        <f>I141</f>
        <v>4891.59</v>
      </c>
    </row>
    <row r="56" ht="15.75" customHeight="1" spans="1:12">
      <c r="A56" s="228" t="s">
        <v>108</v>
      </c>
      <c r="B56" s="225" t="s">
        <v>190</v>
      </c>
      <c r="C56" s="208"/>
      <c r="D56" s="208"/>
      <c r="E56" s="208"/>
      <c r="F56" s="208"/>
      <c r="G56" s="210"/>
      <c r="H56" s="213" t="s">
        <v>187</v>
      </c>
      <c r="I56" s="315">
        <v>4.31</v>
      </c>
      <c r="J56" s="289">
        <f t="shared" si="2"/>
        <v>4.31</v>
      </c>
      <c r="K56" s="316" t="s">
        <v>191</v>
      </c>
      <c r="L56" s="317">
        <f>L43</f>
        <v>4582.999387</v>
      </c>
    </row>
    <row r="57" ht="15.75" customHeight="1" spans="1:12">
      <c r="A57" s="212" t="s">
        <v>192</v>
      </c>
      <c r="B57" s="208"/>
      <c r="C57" s="208"/>
      <c r="D57" s="208"/>
      <c r="E57" s="208"/>
      <c r="F57" s="208"/>
      <c r="G57" s="208"/>
      <c r="H57" s="210"/>
      <c r="I57" s="318">
        <f>SUM(I53:I56)</f>
        <v>530.28</v>
      </c>
      <c r="J57" s="293"/>
      <c r="K57" s="319" t="s">
        <v>193</v>
      </c>
      <c r="L57" s="320">
        <f>L55-L56</f>
        <v>308.590612999999</v>
      </c>
    </row>
    <row r="58" ht="15.75" customHeight="1" spans="1:12">
      <c r="A58" s="241"/>
      <c r="B58" s="208"/>
      <c r="C58" s="208"/>
      <c r="D58" s="208"/>
      <c r="E58" s="208"/>
      <c r="F58" s="208"/>
      <c r="G58" s="208"/>
      <c r="H58" s="208"/>
      <c r="I58" s="210"/>
      <c r="J58" s="293"/>
      <c r="K58" s="321" t="s">
        <v>194</v>
      </c>
      <c r="L58" s="322">
        <f>SUM(I70:I73,I98,I106,I115)</f>
        <v>364.35</v>
      </c>
    </row>
    <row r="59" ht="15.75" customHeight="1" spans="1:13">
      <c r="A59" s="212" t="s">
        <v>195</v>
      </c>
      <c r="B59" s="208"/>
      <c r="C59" s="208"/>
      <c r="D59" s="208"/>
      <c r="E59" s="208"/>
      <c r="F59" s="208"/>
      <c r="G59" s="208"/>
      <c r="H59" s="208"/>
      <c r="I59" s="210"/>
      <c r="J59" s="293"/>
      <c r="K59" s="321" t="s">
        <v>196</v>
      </c>
      <c r="L59" s="323">
        <f>L57-L58</f>
        <v>-55.7593870000006</v>
      </c>
      <c r="M59" s="1" t="s">
        <v>197</v>
      </c>
    </row>
    <row r="60" ht="15.75" customHeight="1" spans="1:13">
      <c r="A60" s="212" t="s">
        <v>198</v>
      </c>
      <c r="B60" s="208"/>
      <c r="C60" s="208"/>
      <c r="D60" s="208"/>
      <c r="E60" s="208"/>
      <c r="F60" s="208"/>
      <c r="G60" s="208"/>
      <c r="H60" s="210"/>
      <c r="I60" s="227" t="s">
        <v>139</v>
      </c>
      <c r="J60" s="293"/>
      <c r="K60" s="324" t="s">
        <v>199</v>
      </c>
      <c r="L60" s="325">
        <f>ROUND(L59*L51,2)</f>
        <v>-55.76</v>
      </c>
      <c r="M60" s="1" t="s">
        <v>303</v>
      </c>
    </row>
    <row r="61" ht="15.75" customHeight="1" spans="1:13">
      <c r="A61" s="228" t="s">
        <v>73</v>
      </c>
      <c r="B61" s="216" t="s">
        <v>201</v>
      </c>
      <c r="C61" s="208"/>
      <c r="D61" s="208"/>
      <c r="E61" s="208"/>
      <c r="F61" s="208"/>
      <c r="G61" s="208"/>
      <c r="H61" s="210"/>
      <c r="I61" s="292">
        <f>I37</f>
        <v>412.71</v>
      </c>
      <c r="J61" s="293"/>
      <c r="K61" s="324" t="s">
        <v>202</v>
      </c>
      <c r="L61" s="325">
        <f>ROUND((L59*12)*L51,2)</f>
        <v>-669.11</v>
      </c>
      <c r="M61" s="1" t="s">
        <v>203</v>
      </c>
    </row>
    <row r="62" ht="15.75" customHeight="1" spans="1:14">
      <c r="A62" s="228" t="s">
        <v>204</v>
      </c>
      <c r="B62" s="216" t="s">
        <v>205</v>
      </c>
      <c r="C62" s="208"/>
      <c r="D62" s="208"/>
      <c r="E62" s="208"/>
      <c r="F62" s="208"/>
      <c r="G62" s="208"/>
      <c r="H62" s="210"/>
      <c r="I62" s="292">
        <f>I50</f>
        <v>903.07</v>
      </c>
      <c r="J62" s="293"/>
      <c r="K62" s="326" t="s">
        <v>206</v>
      </c>
      <c r="L62" s="326"/>
      <c r="N62" s="327"/>
    </row>
    <row r="63" ht="15.75" customHeight="1" spans="1:12">
      <c r="A63" s="228" t="s">
        <v>207</v>
      </c>
      <c r="B63" s="216" t="s">
        <v>208</v>
      </c>
      <c r="C63" s="208"/>
      <c r="D63" s="208"/>
      <c r="E63" s="208"/>
      <c r="F63" s="208"/>
      <c r="G63" s="208"/>
      <c r="H63" s="210"/>
      <c r="I63" s="292">
        <f>I57</f>
        <v>530.28</v>
      </c>
      <c r="J63" s="293"/>
      <c r="K63" s="326"/>
      <c r="L63" s="326"/>
    </row>
    <row r="64" ht="15.75" customHeight="1" spans="1:12">
      <c r="A64" s="212" t="s">
        <v>209</v>
      </c>
      <c r="B64" s="208"/>
      <c r="C64" s="208"/>
      <c r="D64" s="208"/>
      <c r="E64" s="208"/>
      <c r="F64" s="208"/>
      <c r="G64" s="208"/>
      <c r="H64" s="210"/>
      <c r="I64" s="288">
        <f>SUM(I61:I63)</f>
        <v>1846.06</v>
      </c>
      <c r="J64" s="293"/>
      <c r="K64" s="326"/>
      <c r="L64" s="326"/>
    </row>
    <row r="65" ht="15.75" customHeight="1" spans="1:12">
      <c r="A65" s="328" t="s">
        <v>210</v>
      </c>
      <c r="B65" s="234"/>
      <c r="C65" s="234"/>
      <c r="D65" s="234"/>
      <c r="E65" s="234"/>
      <c r="F65" s="234"/>
      <c r="G65" s="235" t="s">
        <v>162</v>
      </c>
      <c r="H65" s="208"/>
      <c r="I65" s="294">
        <f>I31</f>
        <v>2020.11</v>
      </c>
      <c r="J65" s="293"/>
      <c r="K65" s="326"/>
      <c r="L65" s="326"/>
    </row>
    <row r="66" ht="15.75" customHeight="1" spans="1:12">
      <c r="A66" s="236"/>
      <c r="B66" s="328"/>
      <c r="C66" s="328"/>
      <c r="D66" s="328"/>
      <c r="E66" s="328"/>
      <c r="F66" s="237"/>
      <c r="G66" s="235" t="s">
        <v>211</v>
      </c>
      <c r="H66" s="208"/>
      <c r="I66" s="294">
        <f>I64</f>
        <v>1846.06</v>
      </c>
      <c r="J66" s="293"/>
      <c r="K66" s="326"/>
      <c r="L66" s="326"/>
    </row>
    <row r="67" ht="15.75" customHeight="1" spans="1:12">
      <c r="A67" s="238"/>
      <c r="B67" s="239"/>
      <c r="C67" s="239"/>
      <c r="D67" s="239"/>
      <c r="E67" s="239"/>
      <c r="F67" s="239"/>
      <c r="G67" s="235" t="s">
        <v>75</v>
      </c>
      <c r="H67" s="208"/>
      <c r="I67" s="294">
        <f>SUM(I65:I66)</f>
        <v>3866.17</v>
      </c>
      <c r="J67" s="293"/>
      <c r="K67" s="326"/>
      <c r="L67" s="326"/>
    </row>
    <row r="68" ht="15.75" customHeight="1" spans="1:12">
      <c r="A68" s="212" t="s">
        <v>212</v>
      </c>
      <c r="B68" s="208"/>
      <c r="C68" s="208"/>
      <c r="D68" s="208"/>
      <c r="E68" s="208"/>
      <c r="F68" s="208"/>
      <c r="G68" s="208"/>
      <c r="H68" s="208"/>
      <c r="I68" s="210"/>
      <c r="J68" s="293"/>
      <c r="K68" s="326"/>
      <c r="L68" s="326"/>
    </row>
    <row r="69" ht="15.75" customHeight="1" spans="1:12">
      <c r="A69" s="228">
        <v>3</v>
      </c>
      <c r="B69" s="212" t="s">
        <v>213</v>
      </c>
      <c r="C69" s="208"/>
      <c r="D69" s="208"/>
      <c r="E69" s="208"/>
      <c r="F69" s="208"/>
      <c r="G69" s="210"/>
      <c r="H69" s="227" t="s">
        <v>138</v>
      </c>
      <c r="I69" s="227" t="s">
        <v>139</v>
      </c>
      <c r="J69" s="293"/>
      <c r="K69" s="326"/>
      <c r="L69" s="326"/>
    </row>
    <row r="70" ht="15.75" customHeight="1" spans="1:12">
      <c r="A70" s="228" t="s">
        <v>97</v>
      </c>
      <c r="B70" s="214" t="s">
        <v>214</v>
      </c>
      <c r="C70" s="208"/>
      <c r="D70" s="208"/>
      <c r="E70" s="208"/>
      <c r="F70" s="208"/>
      <c r="G70" s="210"/>
      <c r="H70" s="230">
        <f>ROUND(((1/12)*5%),4)</f>
        <v>0.0042</v>
      </c>
      <c r="I70" s="292">
        <f t="shared" ref="I70:I74" si="3">ROUND(H70*$I$67,2)</f>
        <v>16.24</v>
      </c>
      <c r="J70" s="293"/>
      <c r="K70" s="326"/>
      <c r="L70" s="326"/>
    </row>
    <row r="71" ht="15.75" customHeight="1" spans="1:12">
      <c r="A71" s="228" t="s">
        <v>100</v>
      </c>
      <c r="B71" s="214" t="s">
        <v>215</v>
      </c>
      <c r="C71" s="208"/>
      <c r="D71" s="208"/>
      <c r="E71" s="208"/>
      <c r="F71" s="208"/>
      <c r="G71" s="210"/>
      <c r="H71" s="230">
        <f>TRUNC(H70*H49,4)</f>
        <v>0.0003</v>
      </c>
      <c r="I71" s="292">
        <f t="shared" si="3"/>
        <v>1.16</v>
      </c>
      <c r="J71" s="293"/>
      <c r="K71" s="326"/>
      <c r="L71" s="326"/>
    </row>
    <row r="72" ht="15.75" customHeight="1" spans="1:12">
      <c r="A72" s="228" t="s">
        <v>104</v>
      </c>
      <c r="B72" s="214" t="s">
        <v>216</v>
      </c>
      <c r="C72" s="208"/>
      <c r="D72" s="208"/>
      <c r="E72" s="208"/>
      <c r="F72" s="208"/>
      <c r="G72" s="210"/>
      <c r="H72" s="230">
        <f>ROUND(((7/30)/12)*95%,4)</f>
        <v>0.0185</v>
      </c>
      <c r="I72" s="292">
        <f t="shared" si="3"/>
        <v>71.52</v>
      </c>
      <c r="J72" s="293"/>
      <c r="K72" s="260"/>
      <c r="L72" s="260"/>
    </row>
    <row r="73" ht="15.75" customHeight="1" spans="1:12">
      <c r="A73" s="329" t="s">
        <v>108</v>
      </c>
      <c r="B73" s="330" t="s">
        <v>217</v>
      </c>
      <c r="C73" s="208"/>
      <c r="D73" s="208"/>
      <c r="E73" s="208"/>
      <c r="F73" s="208"/>
      <c r="G73" s="210"/>
      <c r="H73" s="230">
        <f>ROUND(H72*H50,4)</f>
        <v>0.0069</v>
      </c>
      <c r="I73" s="292">
        <f t="shared" si="3"/>
        <v>26.68</v>
      </c>
      <c r="J73" s="293"/>
      <c r="K73" s="260"/>
      <c r="L73" s="260"/>
    </row>
    <row r="74" ht="15.75" customHeight="1" spans="1:12">
      <c r="A74" s="228" t="s">
        <v>148</v>
      </c>
      <c r="B74" s="214" t="s">
        <v>218</v>
      </c>
      <c r="C74" s="208"/>
      <c r="D74" s="208"/>
      <c r="E74" s="208"/>
      <c r="F74" s="208"/>
      <c r="G74" s="210"/>
      <c r="H74" s="230">
        <v>0.04</v>
      </c>
      <c r="I74" s="292">
        <f t="shared" si="3"/>
        <v>154.65</v>
      </c>
      <c r="J74" s="289">
        <f>I74</f>
        <v>154.65</v>
      </c>
      <c r="K74" s="260"/>
      <c r="L74" s="260"/>
    </row>
    <row r="75" ht="15.75" customHeight="1" spans="1:12">
      <c r="A75" s="212" t="s">
        <v>219</v>
      </c>
      <c r="B75" s="208"/>
      <c r="C75" s="208"/>
      <c r="D75" s="208"/>
      <c r="E75" s="208"/>
      <c r="F75" s="208"/>
      <c r="G75" s="210"/>
      <c r="H75" s="232">
        <f>SUM(H70:H74)</f>
        <v>0.0699</v>
      </c>
      <c r="I75" s="288">
        <f>SUM(I70:I74)</f>
        <v>270.25</v>
      </c>
      <c r="J75" s="293"/>
      <c r="K75" s="350"/>
      <c r="L75" s="260"/>
    </row>
    <row r="76" ht="15.75" customHeight="1" spans="1:12">
      <c r="A76" s="233" t="s">
        <v>220</v>
      </c>
      <c r="B76" s="234"/>
      <c r="C76" s="234"/>
      <c r="D76" s="234"/>
      <c r="E76" s="234"/>
      <c r="F76" s="234"/>
      <c r="G76" s="235" t="s">
        <v>162</v>
      </c>
      <c r="H76" s="208"/>
      <c r="I76" s="294">
        <f>I31</f>
        <v>2020.11</v>
      </c>
      <c r="J76" s="293"/>
      <c r="K76" s="350"/>
      <c r="L76" s="260"/>
    </row>
    <row r="77" ht="15.75" customHeight="1" spans="1:12">
      <c r="A77" s="236"/>
      <c r="B77" s="233"/>
      <c r="C77" s="233"/>
      <c r="D77" s="233"/>
      <c r="E77" s="233"/>
      <c r="F77" s="237"/>
      <c r="G77" s="235" t="s">
        <v>211</v>
      </c>
      <c r="H77" s="208"/>
      <c r="I77" s="294">
        <f>I64</f>
        <v>1846.06</v>
      </c>
      <c r="J77" s="293"/>
      <c r="K77" s="350"/>
      <c r="L77" s="260"/>
    </row>
    <row r="78" ht="15.75" customHeight="1" spans="1:14">
      <c r="A78" s="236"/>
      <c r="B78" s="233"/>
      <c r="C78" s="233"/>
      <c r="D78" s="233"/>
      <c r="E78" s="233"/>
      <c r="F78" s="237"/>
      <c r="G78" s="235" t="s">
        <v>221</v>
      </c>
      <c r="H78" s="208"/>
      <c r="I78" s="294">
        <f>I75</f>
        <v>270.25</v>
      </c>
      <c r="J78" s="293"/>
      <c r="K78" s="350"/>
      <c r="L78" s="260"/>
      <c r="N78" s="351"/>
    </row>
    <row r="79" ht="15.75" customHeight="1" spans="1:12">
      <c r="A79" s="236"/>
      <c r="B79" s="237"/>
      <c r="C79" s="237"/>
      <c r="D79" s="237"/>
      <c r="E79" s="237"/>
      <c r="F79" s="237"/>
      <c r="G79" s="235" t="s">
        <v>75</v>
      </c>
      <c r="H79" s="208"/>
      <c r="I79" s="294">
        <f>SUM(I76:I78)</f>
        <v>4136.42</v>
      </c>
      <c r="J79" s="293"/>
      <c r="K79" s="350"/>
      <c r="L79" s="260"/>
    </row>
    <row r="80" ht="15.75" customHeight="1" spans="1:12">
      <c r="A80" s="212" t="s">
        <v>222</v>
      </c>
      <c r="B80" s="208"/>
      <c r="C80" s="208"/>
      <c r="D80" s="208"/>
      <c r="E80" s="208"/>
      <c r="F80" s="208"/>
      <c r="G80" s="208"/>
      <c r="H80" s="208"/>
      <c r="I80" s="210"/>
      <c r="J80" s="290"/>
      <c r="K80" s="350"/>
      <c r="L80" s="260"/>
    </row>
    <row r="81" ht="15.75" customHeight="1" spans="1:12">
      <c r="A81" s="212" t="s">
        <v>223</v>
      </c>
      <c r="B81" s="208"/>
      <c r="C81" s="208"/>
      <c r="D81" s="208"/>
      <c r="E81" s="208"/>
      <c r="F81" s="208"/>
      <c r="G81" s="210"/>
      <c r="H81" s="227" t="s">
        <v>138</v>
      </c>
      <c r="I81" s="227" t="s">
        <v>139</v>
      </c>
      <c r="J81" s="293"/>
      <c r="K81" s="350"/>
      <c r="L81" s="352"/>
    </row>
    <row r="82" ht="15.75" customHeight="1" spans="1:12">
      <c r="A82" s="228" t="s">
        <v>97</v>
      </c>
      <c r="B82" s="214" t="s">
        <v>224</v>
      </c>
      <c r="C82" s="208"/>
      <c r="D82" s="208"/>
      <c r="E82" s="208"/>
      <c r="F82" s="208"/>
      <c r="G82" s="210"/>
      <c r="H82" s="230">
        <f>ROUND(((1+1/3)/12)/12,4)</f>
        <v>0.0093</v>
      </c>
      <c r="I82" s="292">
        <f t="shared" ref="I82:I87" si="4">ROUND(H82*$I$79,2)</f>
        <v>38.47</v>
      </c>
      <c r="J82" s="293"/>
      <c r="K82" s="350"/>
      <c r="L82" s="260"/>
    </row>
    <row r="83" ht="15.75" customHeight="1" spans="1:12">
      <c r="A83" s="228" t="s">
        <v>100</v>
      </c>
      <c r="B83" s="214" t="s">
        <v>225</v>
      </c>
      <c r="C83" s="208"/>
      <c r="D83" s="208"/>
      <c r="E83" s="208"/>
      <c r="F83" s="208"/>
      <c r="G83" s="210"/>
      <c r="H83" s="230">
        <f>ROUND((2/30)/12,4)</f>
        <v>0.0056</v>
      </c>
      <c r="I83" s="292">
        <f t="shared" si="4"/>
        <v>23.16</v>
      </c>
      <c r="J83" s="293"/>
      <c r="K83" s="260"/>
      <c r="L83" s="260"/>
    </row>
    <row r="84" ht="15.75" customHeight="1" spans="1:12">
      <c r="A84" s="228" t="s">
        <v>104</v>
      </c>
      <c r="B84" s="214" t="s">
        <v>226</v>
      </c>
      <c r="C84" s="208"/>
      <c r="D84" s="208"/>
      <c r="E84" s="208"/>
      <c r="F84" s="208"/>
      <c r="G84" s="210"/>
      <c r="H84" s="230">
        <f>ROUND(((5/30)/12)*2%,4)</f>
        <v>0.0003</v>
      </c>
      <c r="I84" s="292">
        <f t="shared" si="4"/>
        <v>1.24</v>
      </c>
      <c r="J84" s="293"/>
      <c r="K84" s="260"/>
      <c r="L84" s="260"/>
    </row>
    <row r="85" ht="15.75" customHeight="1" spans="1:12">
      <c r="A85" s="228" t="s">
        <v>108</v>
      </c>
      <c r="B85" s="214" t="s">
        <v>227</v>
      </c>
      <c r="C85" s="208"/>
      <c r="D85" s="208"/>
      <c r="E85" s="208"/>
      <c r="F85" s="208"/>
      <c r="G85" s="210"/>
      <c r="H85" s="230">
        <f>ROUND(((15/30)/12)*8%,4)</f>
        <v>0.0033</v>
      </c>
      <c r="I85" s="292">
        <f t="shared" si="4"/>
        <v>13.65</v>
      </c>
      <c r="J85" s="293"/>
      <c r="K85" s="260"/>
      <c r="L85" s="260"/>
    </row>
    <row r="86" ht="15.75" customHeight="1" spans="1:12">
      <c r="A86" s="228" t="s">
        <v>148</v>
      </c>
      <c r="B86" s="214" t="s">
        <v>228</v>
      </c>
      <c r="C86" s="208"/>
      <c r="D86" s="208"/>
      <c r="E86" s="208"/>
      <c r="F86" s="208"/>
      <c r="G86" s="210"/>
      <c r="H86" s="230">
        <f>ROUND(((1+1/3)/12*4/12)*2%,4)</f>
        <v>0.0007</v>
      </c>
      <c r="I86" s="292">
        <f t="shared" si="4"/>
        <v>2.9</v>
      </c>
      <c r="J86" s="293"/>
      <c r="K86" s="260"/>
      <c r="L86" s="260"/>
    </row>
    <row r="87" ht="15.75" customHeight="1" spans="1:12">
      <c r="A87" s="243" t="s">
        <v>150</v>
      </c>
      <c r="B87" s="331" t="s">
        <v>229</v>
      </c>
      <c r="C87" s="208"/>
      <c r="D87" s="208"/>
      <c r="E87" s="208"/>
      <c r="F87" s="208"/>
      <c r="G87" s="210"/>
      <c r="H87" s="332">
        <v>0</v>
      </c>
      <c r="I87" s="292">
        <f t="shared" si="4"/>
        <v>0</v>
      </c>
      <c r="J87" s="293"/>
      <c r="K87" s="260"/>
      <c r="L87" s="260"/>
    </row>
    <row r="88" ht="15.75" customHeight="1" spans="1:12">
      <c r="A88" s="212" t="s">
        <v>230</v>
      </c>
      <c r="B88" s="208"/>
      <c r="C88" s="208"/>
      <c r="D88" s="208"/>
      <c r="E88" s="208"/>
      <c r="F88" s="208"/>
      <c r="G88" s="210"/>
      <c r="H88" s="232">
        <f>SUM(H82:H87)</f>
        <v>0.0192</v>
      </c>
      <c r="I88" s="288">
        <f>SUM(I82:I87)</f>
        <v>79.42</v>
      </c>
      <c r="J88" s="293"/>
      <c r="K88" s="260"/>
      <c r="L88" s="353"/>
    </row>
    <row r="89" ht="15.75" customHeight="1" spans="1:12">
      <c r="A89" s="241"/>
      <c r="B89" s="208"/>
      <c r="C89" s="208"/>
      <c r="D89" s="208"/>
      <c r="E89" s="208"/>
      <c r="F89" s="208"/>
      <c r="G89" s="208"/>
      <c r="H89" s="208"/>
      <c r="I89" s="210"/>
      <c r="J89" s="293"/>
      <c r="K89" s="354"/>
      <c r="L89" s="260"/>
    </row>
    <row r="90" ht="15.75" customHeight="1" spans="1:12">
      <c r="A90" s="333" t="s">
        <v>231</v>
      </c>
      <c r="B90" s="208"/>
      <c r="C90" s="208"/>
      <c r="D90" s="208"/>
      <c r="E90" s="208"/>
      <c r="F90" s="208"/>
      <c r="G90" s="210"/>
      <c r="H90" s="334" t="s">
        <v>138</v>
      </c>
      <c r="I90" s="334" t="s">
        <v>139</v>
      </c>
      <c r="J90" s="293"/>
      <c r="K90" s="260"/>
      <c r="L90" s="260"/>
    </row>
    <row r="91" ht="15.75" customHeight="1" spans="1:12">
      <c r="A91" s="243" t="s">
        <v>97</v>
      </c>
      <c r="B91" s="331" t="s">
        <v>232</v>
      </c>
      <c r="C91" s="208"/>
      <c r="D91" s="208"/>
      <c r="E91" s="208"/>
      <c r="F91" s="208"/>
      <c r="G91" s="210"/>
      <c r="H91" s="332">
        <v>0</v>
      </c>
      <c r="I91" s="355">
        <f>I31*H91</f>
        <v>0</v>
      </c>
      <c r="J91" s="293"/>
      <c r="K91" s="260"/>
      <c r="L91" s="260"/>
    </row>
    <row r="92" ht="15.75" customHeight="1" spans="1:12">
      <c r="A92" s="333" t="s">
        <v>233</v>
      </c>
      <c r="B92" s="208"/>
      <c r="C92" s="208"/>
      <c r="D92" s="208"/>
      <c r="E92" s="208"/>
      <c r="F92" s="208"/>
      <c r="G92" s="210"/>
      <c r="H92" s="335">
        <f>H91</f>
        <v>0</v>
      </c>
      <c r="I92" s="356">
        <f>I91</f>
        <v>0</v>
      </c>
      <c r="J92" s="293"/>
      <c r="K92" s="357"/>
      <c r="L92" s="260"/>
    </row>
    <row r="93" ht="15.75" customHeight="1" spans="1:12">
      <c r="A93" s="241"/>
      <c r="B93" s="208"/>
      <c r="C93" s="208"/>
      <c r="D93" s="208"/>
      <c r="E93" s="208"/>
      <c r="F93" s="208"/>
      <c r="G93" s="208"/>
      <c r="H93" s="208"/>
      <c r="I93" s="210"/>
      <c r="J93" s="293"/>
      <c r="K93" s="260"/>
      <c r="L93" s="260"/>
    </row>
    <row r="94" ht="15.75" customHeight="1" spans="1:12">
      <c r="A94" s="212" t="s">
        <v>234</v>
      </c>
      <c r="B94" s="208"/>
      <c r="C94" s="208"/>
      <c r="D94" s="208"/>
      <c r="E94" s="208"/>
      <c r="F94" s="208"/>
      <c r="G94" s="208"/>
      <c r="H94" s="208"/>
      <c r="I94" s="210"/>
      <c r="J94" s="293"/>
      <c r="K94" s="260"/>
      <c r="L94" s="260"/>
    </row>
    <row r="95" ht="15.75" customHeight="1" spans="1:12">
      <c r="A95" s="212" t="s">
        <v>235</v>
      </c>
      <c r="B95" s="208"/>
      <c r="C95" s="208"/>
      <c r="D95" s="208"/>
      <c r="E95" s="208"/>
      <c r="F95" s="208"/>
      <c r="G95" s="208"/>
      <c r="H95" s="210"/>
      <c r="I95" s="227" t="s">
        <v>139</v>
      </c>
      <c r="J95" s="293"/>
      <c r="K95" s="260"/>
      <c r="L95" s="260"/>
    </row>
    <row r="96" ht="15.75" customHeight="1" spans="1:12">
      <c r="A96" s="228" t="s">
        <v>236</v>
      </c>
      <c r="B96" s="216" t="s">
        <v>237</v>
      </c>
      <c r="C96" s="208"/>
      <c r="D96" s="208"/>
      <c r="E96" s="208"/>
      <c r="F96" s="208"/>
      <c r="G96" s="208"/>
      <c r="H96" s="210"/>
      <c r="I96" s="292">
        <f>I88</f>
        <v>79.42</v>
      </c>
      <c r="J96" s="293"/>
      <c r="K96" s="260"/>
      <c r="L96" s="260"/>
    </row>
    <row r="97" ht="15.75" customHeight="1" spans="1:12">
      <c r="A97" s="243" t="s">
        <v>238</v>
      </c>
      <c r="B97" s="336" t="s">
        <v>239</v>
      </c>
      <c r="C97" s="208"/>
      <c r="D97" s="208"/>
      <c r="E97" s="208"/>
      <c r="F97" s="208"/>
      <c r="G97" s="208"/>
      <c r="H97" s="210"/>
      <c r="I97" s="355">
        <f>I92</f>
        <v>0</v>
      </c>
      <c r="J97" s="293"/>
      <c r="K97" s="260"/>
      <c r="L97" s="260"/>
    </row>
    <row r="98" ht="15.75" customHeight="1" spans="1:12">
      <c r="A98" s="212" t="s">
        <v>240</v>
      </c>
      <c r="B98" s="208"/>
      <c r="C98" s="208"/>
      <c r="D98" s="208"/>
      <c r="E98" s="208"/>
      <c r="F98" s="208"/>
      <c r="G98" s="208"/>
      <c r="H98" s="210"/>
      <c r="I98" s="288">
        <f>SUM(I96:I97)</f>
        <v>79.42</v>
      </c>
      <c r="J98" s="293"/>
      <c r="K98" s="260"/>
      <c r="L98" s="260"/>
    </row>
    <row r="99" ht="15.75" customHeight="1" spans="1:12">
      <c r="A99" s="241"/>
      <c r="B99" s="208"/>
      <c r="C99" s="208"/>
      <c r="D99" s="208"/>
      <c r="E99" s="208"/>
      <c r="F99" s="208"/>
      <c r="G99" s="208"/>
      <c r="H99" s="208"/>
      <c r="I99" s="210"/>
      <c r="J99" s="293"/>
      <c r="K99" s="260"/>
      <c r="L99" s="260"/>
    </row>
    <row r="100" ht="15.75" customHeight="1" spans="1:12">
      <c r="A100" s="212" t="s">
        <v>241</v>
      </c>
      <c r="B100" s="208"/>
      <c r="C100" s="208"/>
      <c r="D100" s="208"/>
      <c r="E100" s="208"/>
      <c r="F100" s="208"/>
      <c r="G100" s="208"/>
      <c r="H100" s="208"/>
      <c r="I100" s="210"/>
      <c r="J100" s="293"/>
      <c r="K100" s="260"/>
      <c r="L100" s="260"/>
    </row>
    <row r="101" ht="15.75" customHeight="1" spans="1:12">
      <c r="A101" s="227">
        <v>5</v>
      </c>
      <c r="B101" s="212" t="s">
        <v>242</v>
      </c>
      <c r="C101" s="208"/>
      <c r="D101" s="208"/>
      <c r="E101" s="208"/>
      <c r="F101" s="208"/>
      <c r="G101" s="210"/>
      <c r="H101" s="227"/>
      <c r="I101" s="227" t="s">
        <v>139</v>
      </c>
      <c r="J101" s="293"/>
      <c r="K101" s="260"/>
      <c r="L101" s="260"/>
    </row>
    <row r="102" ht="15.75" customHeight="1" spans="1:12">
      <c r="A102" s="337" t="s">
        <v>97</v>
      </c>
      <c r="B102" s="225" t="s">
        <v>243</v>
      </c>
      <c r="C102" s="208"/>
      <c r="D102" s="208"/>
      <c r="E102" s="208"/>
      <c r="F102" s="208"/>
      <c r="G102" s="210"/>
      <c r="H102" s="338" t="s">
        <v>187</v>
      </c>
      <c r="I102" s="292">
        <v>0</v>
      </c>
      <c r="J102" s="293"/>
      <c r="K102" s="260"/>
      <c r="L102" s="260"/>
    </row>
    <row r="103" ht="15.75" customHeight="1" spans="1:12">
      <c r="A103" s="337" t="s">
        <v>100</v>
      </c>
      <c r="B103" s="225" t="s">
        <v>244</v>
      </c>
      <c r="C103" s="208"/>
      <c r="D103" s="208"/>
      <c r="E103" s="208"/>
      <c r="F103" s="208"/>
      <c r="G103" s="210"/>
      <c r="H103" s="338" t="s">
        <v>187</v>
      </c>
      <c r="I103" s="358">
        <v>55.25</v>
      </c>
      <c r="J103" s="293"/>
      <c r="K103" s="260"/>
      <c r="L103" s="260"/>
    </row>
    <row r="104" ht="15.75" customHeight="1" spans="1:12">
      <c r="A104" s="337" t="s">
        <v>104</v>
      </c>
      <c r="B104" s="225" t="s">
        <v>245</v>
      </c>
      <c r="C104" s="208"/>
      <c r="D104" s="208"/>
      <c r="E104" s="208"/>
      <c r="F104" s="208"/>
      <c r="G104" s="210"/>
      <c r="H104" s="338" t="s">
        <v>187</v>
      </c>
      <c r="I104" s="358">
        <v>59.58</v>
      </c>
      <c r="J104" s="293"/>
      <c r="K104" s="260"/>
      <c r="L104" s="260"/>
    </row>
    <row r="105" ht="15.75" customHeight="1" spans="1:12">
      <c r="A105" s="337" t="s">
        <v>108</v>
      </c>
      <c r="B105" s="225" t="s">
        <v>246</v>
      </c>
      <c r="C105" s="208"/>
      <c r="D105" s="208"/>
      <c r="E105" s="208"/>
      <c r="F105" s="208"/>
      <c r="G105" s="210"/>
      <c r="H105" s="339" t="s">
        <v>187</v>
      </c>
      <c r="I105" s="292">
        <v>1.22</v>
      </c>
      <c r="J105" s="293"/>
      <c r="K105" s="260"/>
      <c r="L105" s="260"/>
    </row>
    <row r="106" ht="15.75" customHeight="1" spans="1:12">
      <c r="A106" s="212" t="s">
        <v>247</v>
      </c>
      <c r="B106" s="208"/>
      <c r="C106" s="208"/>
      <c r="D106" s="208"/>
      <c r="E106" s="208"/>
      <c r="F106" s="208"/>
      <c r="G106" s="210"/>
      <c r="H106" s="232" t="s">
        <v>187</v>
      </c>
      <c r="I106" s="288">
        <f>SUM(I102:I105)</f>
        <v>116.05</v>
      </c>
      <c r="J106" s="293"/>
      <c r="K106" s="260"/>
      <c r="L106" s="260"/>
    </row>
    <row r="107" ht="15.75" customHeight="1" spans="1:12">
      <c r="A107" s="233" t="s">
        <v>248</v>
      </c>
      <c r="B107" s="234"/>
      <c r="C107" s="234"/>
      <c r="D107" s="234"/>
      <c r="E107" s="234"/>
      <c r="F107" s="234"/>
      <c r="G107" s="235" t="s">
        <v>162</v>
      </c>
      <c r="H107" s="208"/>
      <c r="I107" s="294">
        <f>I31</f>
        <v>2020.11</v>
      </c>
      <c r="J107" s="293"/>
      <c r="K107" s="260"/>
      <c r="L107" s="260"/>
    </row>
    <row r="108" ht="15.75" customHeight="1" spans="1:12">
      <c r="A108" s="236"/>
      <c r="B108" s="233"/>
      <c r="C108" s="233"/>
      <c r="D108" s="233"/>
      <c r="E108" s="233"/>
      <c r="F108" s="237"/>
      <c r="G108" s="235" t="s">
        <v>211</v>
      </c>
      <c r="H108" s="208"/>
      <c r="I108" s="294">
        <f>I64</f>
        <v>1846.06</v>
      </c>
      <c r="J108" s="293"/>
      <c r="K108" s="260"/>
      <c r="L108" s="260"/>
    </row>
    <row r="109" ht="15.75" customHeight="1" spans="1:12">
      <c r="A109" s="236"/>
      <c r="B109" s="233"/>
      <c r="C109" s="233"/>
      <c r="D109" s="233"/>
      <c r="E109" s="233"/>
      <c r="F109" s="237"/>
      <c r="G109" s="235" t="s">
        <v>221</v>
      </c>
      <c r="H109" s="208"/>
      <c r="I109" s="294">
        <f>I75</f>
        <v>270.25</v>
      </c>
      <c r="J109" s="293"/>
      <c r="K109" s="260"/>
      <c r="L109" s="260"/>
    </row>
    <row r="110" ht="15.75" customHeight="1" spans="1:12">
      <c r="A110" s="236"/>
      <c r="B110" s="233"/>
      <c r="C110" s="233"/>
      <c r="D110" s="233"/>
      <c r="E110" s="233"/>
      <c r="F110" s="237"/>
      <c r="G110" s="235" t="s">
        <v>249</v>
      </c>
      <c r="H110" s="208"/>
      <c r="I110" s="294">
        <f>I98</f>
        <v>79.42</v>
      </c>
      <c r="J110" s="293"/>
      <c r="K110" s="299"/>
      <c r="L110" s="299"/>
    </row>
    <row r="111" ht="15.75" customHeight="1" spans="1:12">
      <c r="A111" s="236"/>
      <c r="B111" s="233"/>
      <c r="C111" s="233"/>
      <c r="D111" s="233"/>
      <c r="E111" s="233"/>
      <c r="F111" s="237"/>
      <c r="G111" s="235" t="s">
        <v>250</v>
      </c>
      <c r="H111" s="208"/>
      <c r="I111" s="294">
        <f>I106</f>
        <v>116.05</v>
      </c>
      <c r="J111" s="293"/>
      <c r="K111" s="299"/>
      <c r="L111" s="299"/>
    </row>
    <row r="112" ht="15.75" customHeight="1" spans="1:12">
      <c r="A112" s="236"/>
      <c r="B112" s="237"/>
      <c r="C112" s="237"/>
      <c r="D112" s="237"/>
      <c r="E112" s="237"/>
      <c r="F112" s="237"/>
      <c r="G112" s="235" t="s">
        <v>75</v>
      </c>
      <c r="H112" s="208"/>
      <c r="I112" s="294">
        <f>SUM(I107:I111)</f>
        <v>4331.89</v>
      </c>
      <c r="J112" s="293"/>
      <c r="K112" s="260"/>
      <c r="L112" s="260"/>
    </row>
    <row r="113" ht="15.75" customHeight="1" spans="1:12">
      <c r="A113" s="212" t="s">
        <v>251</v>
      </c>
      <c r="B113" s="208"/>
      <c r="C113" s="208"/>
      <c r="D113" s="208"/>
      <c r="E113" s="208"/>
      <c r="F113" s="208"/>
      <c r="G113" s="208"/>
      <c r="H113" s="208"/>
      <c r="I113" s="210"/>
      <c r="J113" s="293"/>
      <c r="K113" s="260"/>
      <c r="L113" s="260"/>
    </row>
    <row r="114" ht="15.75" customHeight="1" spans="1:12">
      <c r="A114" s="227">
        <v>6</v>
      </c>
      <c r="B114" s="212" t="s">
        <v>252</v>
      </c>
      <c r="C114" s="208"/>
      <c r="D114" s="208"/>
      <c r="E114" s="208"/>
      <c r="F114" s="208"/>
      <c r="G114" s="210"/>
      <c r="H114" s="227" t="s">
        <v>138</v>
      </c>
      <c r="I114" s="227" t="s">
        <v>139</v>
      </c>
      <c r="J114" s="293"/>
      <c r="K114" s="260"/>
      <c r="L114" s="260"/>
    </row>
    <row r="115" ht="15.75" customHeight="1" spans="1:12">
      <c r="A115" s="228" t="s">
        <v>97</v>
      </c>
      <c r="B115" s="214" t="s">
        <v>253</v>
      </c>
      <c r="C115" s="208"/>
      <c r="D115" s="208"/>
      <c r="E115" s="208"/>
      <c r="F115" s="208"/>
      <c r="G115" s="210"/>
      <c r="H115" s="340">
        <v>0.0123</v>
      </c>
      <c r="I115" s="292">
        <f>ROUND(H115*I112,2)</f>
        <v>53.28</v>
      </c>
      <c r="J115" s="293"/>
      <c r="K115" s="260"/>
      <c r="L115" s="260"/>
    </row>
    <row r="116" ht="15.75" customHeight="1" spans="1:12">
      <c r="A116" s="228" t="s">
        <v>100</v>
      </c>
      <c r="B116" s="214" t="s">
        <v>254</v>
      </c>
      <c r="C116" s="208"/>
      <c r="D116" s="208"/>
      <c r="E116" s="208"/>
      <c r="F116" s="208"/>
      <c r="G116" s="210"/>
      <c r="H116" s="340">
        <v>0.0123</v>
      </c>
      <c r="I116" s="292">
        <f>ROUND(H116*(I112+I115),2)</f>
        <v>53.94</v>
      </c>
      <c r="J116" s="293"/>
      <c r="K116" s="260"/>
      <c r="L116" s="260"/>
    </row>
    <row r="117" ht="15.75" customHeight="1" spans="1:12">
      <c r="A117" s="228" t="s">
        <v>104</v>
      </c>
      <c r="B117" s="341" t="s">
        <v>255</v>
      </c>
      <c r="C117" s="208"/>
      <c r="D117" s="208"/>
      <c r="E117" s="208"/>
      <c r="F117" s="208"/>
      <c r="G117" s="210"/>
      <c r="H117" s="230"/>
      <c r="I117" s="361"/>
      <c r="J117" s="293"/>
      <c r="K117" s="260"/>
      <c r="L117" s="260"/>
    </row>
    <row r="118" ht="15.75" customHeight="1" spans="1:12">
      <c r="A118" s="228" t="s">
        <v>256</v>
      </c>
      <c r="B118" s="214" t="s">
        <v>257</v>
      </c>
      <c r="C118" s="208"/>
      <c r="D118" s="208"/>
      <c r="E118" s="208"/>
      <c r="F118" s="208"/>
      <c r="G118" s="210"/>
      <c r="H118" s="340">
        <v>0.0076</v>
      </c>
      <c r="I118" s="292">
        <f t="shared" ref="I118:I120" si="5">ROUND($I$128*H118,2)</f>
        <v>37.18</v>
      </c>
      <c r="J118" s="293"/>
      <c r="K118" s="260"/>
      <c r="L118" s="260"/>
    </row>
    <row r="119" ht="15.75" customHeight="1" spans="1:12">
      <c r="A119" s="228" t="s">
        <v>258</v>
      </c>
      <c r="B119" s="214" t="s">
        <v>152</v>
      </c>
      <c r="C119" s="208"/>
      <c r="D119" s="208"/>
      <c r="E119" s="208"/>
      <c r="F119" s="208"/>
      <c r="G119" s="210"/>
      <c r="H119" s="342">
        <v>0.0349</v>
      </c>
      <c r="I119" s="292">
        <f t="shared" si="5"/>
        <v>170.72</v>
      </c>
      <c r="J119" s="293"/>
      <c r="K119" s="260"/>
      <c r="L119" s="260"/>
    </row>
    <row r="120" ht="15.75" customHeight="1" spans="1:12">
      <c r="A120" s="228" t="s">
        <v>259</v>
      </c>
      <c r="B120" s="214" t="s">
        <v>260</v>
      </c>
      <c r="C120" s="208"/>
      <c r="D120" s="208"/>
      <c r="E120" s="208"/>
      <c r="F120" s="208"/>
      <c r="G120" s="210"/>
      <c r="H120" s="343">
        <v>0.05</v>
      </c>
      <c r="I120" s="292">
        <f t="shared" si="5"/>
        <v>244.58</v>
      </c>
      <c r="J120" s="293"/>
      <c r="K120" s="260"/>
      <c r="L120" s="260"/>
    </row>
    <row r="121" ht="15.75" customHeight="1" spans="1:12">
      <c r="A121" s="212" t="s">
        <v>261</v>
      </c>
      <c r="B121" s="208"/>
      <c r="C121" s="208"/>
      <c r="D121" s="208"/>
      <c r="E121" s="208"/>
      <c r="F121" s="208"/>
      <c r="G121" s="210"/>
      <c r="H121" s="344">
        <f>SUM(H115:H120)</f>
        <v>0.1171</v>
      </c>
      <c r="I121" s="288">
        <f>SUM(I115:I120)</f>
        <v>559.7</v>
      </c>
      <c r="J121" s="293"/>
      <c r="K121" s="260"/>
      <c r="L121" s="260"/>
    </row>
    <row r="122" ht="15.75" customHeight="1" spans="1:12">
      <c r="A122" s="215"/>
      <c r="B122" s="345"/>
      <c r="C122" s="345"/>
      <c r="D122" s="345"/>
      <c r="E122" s="345"/>
      <c r="F122" s="345"/>
      <c r="G122" s="345"/>
      <c r="H122" s="345"/>
      <c r="I122" s="261"/>
      <c r="J122" s="293"/>
      <c r="K122" s="260"/>
      <c r="L122" s="260"/>
    </row>
    <row r="123" ht="15.75" customHeight="1" spans="1:12">
      <c r="A123" s="346" t="s">
        <v>262</v>
      </c>
      <c r="B123" s="347" t="s">
        <v>263</v>
      </c>
      <c r="C123" s="347"/>
      <c r="D123" s="347"/>
      <c r="E123" s="347"/>
      <c r="F123" s="347"/>
      <c r="G123" s="347"/>
      <c r="H123" s="348">
        <f>SUM(H118+H119+H120)</f>
        <v>0.0925</v>
      </c>
      <c r="I123" s="362"/>
      <c r="J123" s="293"/>
      <c r="K123" s="260"/>
      <c r="L123" s="260"/>
    </row>
    <row r="124" ht="15.75" customHeight="1" spans="1:12">
      <c r="A124" s="346"/>
      <c r="B124" s="347">
        <v>100</v>
      </c>
      <c r="C124" s="347"/>
      <c r="D124" s="347"/>
      <c r="E124" s="347"/>
      <c r="F124" s="347"/>
      <c r="G124" s="347"/>
      <c r="H124" s="348"/>
      <c r="I124" s="362"/>
      <c r="J124" s="293"/>
      <c r="K124" s="260"/>
      <c r="L124" s="260"/>
    </row>
    <row r="125" ht="15.75" customHeight="1" spans="1:12">
      <c r="A125" s="349"/>
      <c r="B125" s="347"/>
      <c r="C125" s="347"/>
      <c r="D125" s="347"/>
      <c r="E125" s="347"/>
      <c r="F125" s="347"/>
      <c r="G125" s="347"/>
      <c r="H125" s="348"/>
      <c r="I125" s="362"/>
      <c r="J125" s="293"/>
      <c r="K125" s="299"/>
      <c r="L125" s="299"/>
    </row>
    <row r="126" ht="15.75" customHeight="1" spans="1:12">
      <c r="A126" s="346" t="s">
        <v>264</v>
      </c>
      <c r="B126" s="347" t="s">
        <v>265</v>
      </c>
      <c r="C126" s="347"/>
      <c r="D126" s="347"/>
      <c r="E126" s="347"/>
      <c r="F126" s="347"/>
      <c r="G126" s="347"/>
      <c r="H126" s="348"/>
      <c r="I126" s="362">
        <f>I112+I115+I116</f>
        <v>4439.11</v>
      </c>
      <c r="J126" s="293"/>
      <c r="K126" s="260"/>
      <c r="L126" s="260"/>
    </row>
    <row r="127" ht="15.75" customHeight="1" spans="1:12">
      <c r="A127" s="346"/>
      <c r="B127" s="347"/>
      <c r="C127" s="347"/>
      <c r="D127" s="347"/>
      <c r="E127" s="347"/>
      <c r="F127" s="347"/>
      <c r="G127" s="347"/>
      <c r="H127" s="348"/>
      <c r="I127" s="362"/>
      <c r="J127" s="293"/>
      <c r="K127" s="260"/>
      <c r="L127" s="260"/>
    </row>
    <row r="128" ht="15.75" customHeight="1" spans="1:12">
      <c r="A128" s="346" t="s">
        <v>266</v>
      </c>
      <c r="B128" s="347" t="s">
        <v>267</v>
      </c>
      <c r="C128" s="347"/>
      <c r="D128" s="347"/>
      <c r="E128" s="347"/>
      <c r="F128" s="347"/>
      <c r="G128" s="347"/>
      <c r="H128" s="348"/>
      <c r="I128" s="362">
        <f>ROUND(I126/(1-H123),2)</f>
        <v>4891.58</v>
      </c>
      <c r="J128" s="293"/>
      <c r="K128" s="260"/>
      <c r="L128" s="260"/>
    </row>
    <row r="129" ht="15.75" customHeight="1" spans="1:12">
      <c r="A129" s="346"/>
      <c r="B129" s="347"/>
      <c r="C129" s="347"/>
      <c r="D129" s="347"/>
      <c r="E129" s="347"/>
      <c r="F129" s="347"/>
      <c r="G129" s="347"/>
      <c r="H129" s="348"/>
      <c r="I129" s="362"/>
      <c r="J129" s="293"/>
      <c r="K129" s="260"/>
      <c r="L129" s="260"/>
    </row>
    <row r="130" ht="15.75" customHeight="1" spans="1:12">
      <c r="A130" s="346"/>
      <c r="B130" s="347" t="s">
        <v>268</v>
      </c>
      <c r="C130" s="347"/>
      <c r="D130" s="347"/>
      <c r="E130" s="347"/>
      <c r="F130" s="347"/>
      <c r="G130" s="347"/>
      <c r="H130" s="348"/>
      <c r="I130" s="362">
        <f>I128-I126</f>
        <v>452.47</v>
      </c>
      <c r="J130" s="293"/>
      <c r="K130" s="260"/>
      <c r="L130" s="260"/>
    </row>
    <row r="131" ht="15.75" customHeight="1" spans="1:12">
      <c r="A131" s="215"/>
      <c r="B131" s="363"/>
      <c r="C131" s="363"/>
      <c r="D131" s="363"/>
      <c r="E131" s="363"/>
      <c r="F131" s="363"/>
      <c r="G131" s="363"/>
      <c r="H131" s="363"/>
      <c r="I131" s="364"/>
      <c r="J131" s="293"/>
      <c r="K131" s="260"/>
      <c r="L131" s="260"/>
    </row>
    <row r="132" ht="15.75" customHeight="1" spans="1:12">
      <c r="A132" s="212" t="s">
        <v>269</v>
      </c>
      <c r="B132" s="208"/>
      <c r="C132" s="208"/>
      <c r="D132" s="208"/>
      <c r="E132" s="208"/>
      <c r="F132" s="208"/>
      <c r="G132" s="208"/>
      <c r="H132" s="208"/>
      <c r="I132" s="210"/>
      <c r="J132" s="293"/>
      <c r="K132" s="260"/>
      <c r="L132" s="260"/>
    </row>
    <row r="133" ht="15.75" customHeight="1" spans="1:12">
      <c r="A133" s="212" t="s">
        <v>270</v>
      </c>
      <c r="B133" s="208"/>
      <c r="C133" s="208"/>
      <c r="D133" s="208"/>
      <c r="E133" s="208"/>
      <c r="F133" s="208"/>
      <c r="G133" s="208"/>
      <c r="H133" s="210"/>
      <c r="I133" s="227" t="s">
        <v>139</v>
      </c>
      <c r="J133" s="293"/>
      <c r="K133" s="299"/>
      <c r="L133" s="299"/>
    </row>
    <row r="134" ht="15.75" customHeight="1" spans="1:12">
      <c r="A134" s="213" t="s">
        <v>97</v>
      </c>
      <c r="B134" s="214" t="str">
        <f>A23</f>
        <v>MÓDULO 1 - COMPOSIÇÃO DA REMUNERAÇÃO</v>
      </c>
      <c r="C134" s="208"/>
      <c r="D134" s="208"/>
      <c r="E134" s="208"/>
      <c r="F134" s="208"/>
      <c r="G134" s="208"/>
      <c r="H134" s="210"/>
      <c r="I134" s="365">
        <f>I31</f>
        <v>2020.11</v>
      </c>
      <c r="J134" s="293"/>
      <c r="K134" s="299"/>
      <c r="L134" s="299"/>
    </row>
    <row r="135" ht="15.75" customHeight="1" spans="1:12">
      <c r="A135" s="213" t="s">
        <v>100</v>
      </c>
      <c r="B135" s="214" t="str">
        <f>A33</f>
        <v>MÓDULO 2 – ENCARGOS E BENEFÍCIOS ANUAIS, MENSAIS E DIÁRIOS</v>
      </c>
      <c r="C135" s="208"/>
      <c r="D135" s="208"/>
      <c r="E135" s="208"/>
      <c r="F135" s="208"/>
      <c r="G135" s="208"/>
      <c r="H135" s="210"/>
      <c r="I135" s="365">
        <f>I64</f>
        <v>1846.06</v>
      </c>
      <c r="J135" s="293"/>
      <c r="K135" s="299"/>
      <c r="L135" s="299"/>
    </row>
    <row r="136" ht="15.75" customHeight="1" spans="1:12">
      <c r="A136" s="213" t="s">
        <v>104</v>
      </c>
      <c r="B136" s="214" t="str">
        <f>A68</f>
        <v>MÓDULO 3 – PROVISÃO PARA RESCISÃO</v>
      </c>
      <c r="C136" s="208"/>
      <c r="D136" s="208"/>
      <c r="E136" s="208"/>
      <c r="F136" s="208"/>
      <c r="G136" s="208"/>
      <c r="H136" s="210"/>
      <c r="I136" s="365">
        <f>I75</f>
        <v>270.25</v>
      </c>
      <c r="J136" s="293"/>
      <c r="K136" s="247"/>
      <c r="L136" s="247"/>
    </row>
    <row r="137" ht="15.75" customHeight="1" spans="1:12">
      <c r="A137" s="213" t="s">
        <v>108</v>
      </c>
      <c r="B137" s="214" t="str">
        <f>A80</f>
        <v>MÓDULO 4 – CUSTO DE REPOSIÇÃO DO PROFISSIONAL AUSENTE</v>
      </c>
      <c r="C137" s="208"/>
      <c r="D137" s="208"/>
      <c r="E137" s="208"/>
      <c r="F137" s="208"/>
      <c r="G137" s="208"/>
      <c r="H137" s="210"/>
      <c r="I137" s="365">
        <f>I98</f>
        <v>79.42</v>
      </c>
      <c r="J137" s="366"/>
      <c r="K137" s="247"/>
      <c r="L137" s="247"/>
    </row>
    <row r="138" ht="15.75" customHeight="1" spans="1:12">
      <c r="A138" s="213" t="s">
        <v>148</v>
      </c>
      <c r="B138" s="214" t="str">
        <f>A100</f>
        <v>MÓDULO 5 – INSUMOS DIVERSOS</v>
      </c>
      <c r="C138" s="208"/>
      <c r="D138" s="208"/>
      <c r="E138" s="208"/>
      <c r="F138" s="208"/>
      <c r="G138" s="208"/>
      <c r="H138" s="210"/>
      <c r="I138" s="365">
        <f>I106</f>
        <v>116.05</v>
      </c>
      <c r="J138" s="293"/>
      <c r="K138" s="247"/>
      <c r="L138" s="247"/>
    </row>
    <row r="139" ht="15.75" customHeight="1" spans="1:12">
      <c r="A139" s="212" t="s">
        <v>271</v>
      </c>
      <c r="B139" s="208"/>
      <c r="C139" s="208"/>
      <c r="D139" s="208"/>
      <c r="E139" s="208"/>
      <c r="F139" s="208"/>
      <c r="G139" s="208"/>
      <c r="H139" s="210"/>
      <c r="I139" s="288">
        <f>SUM(I134:I138)</f>
        <v>4331.89</v>
      </c>
      <c r="J139" s="293"/>
      <c r="K139" s="246"/>
      <c r="L139" s="246"/>
    </row>
    <row r="140" ht="15.75" customHeight="1" spans="1:12">
      <c r="A140" s="213" t="s">
        <v>150</v>
      </c>
      <c r="B140" s="214" t="str">
        <f>A113</f>
        <v>MÓDULO 6 – CUSTOS INDIRETOS, TRIBUTOS E LUCRO</v>
      </c>
      <c r="C140" s="208"/>
      <c r="D140" s="208"/>
      <c r="E140" s="208"/>
      <c r="F140" s="208"/>
      <c r="G140" s="208"/>
      <c r="H140" s="210"/>
      <c r="I140" s="365">
        <f>I121</f>
        <v>559.7</v>
      </c>
      <c r="J140" s="367">
        <f>SUM(J30:J139)</f>
        <v>3549.723132</v>
      </c>
      <c r="K140" s="246"/>
      <c r="L140" s="246"/>
    </row>
    <row r="141" ht="15.75" customHeight="1" spans="1:12">
      <c r="A141" s="212" t="s">
        <v>272</v>
      </c>
      <c r="B141" s="208"/>
      <c r="C141" s="208"/>
      <c r="D141" s="208"/>
      <c r="E141" s="208"/>
      <c r="F141" s="208"/>
      <c r="G141" s="208"/>
      <c r="H141" s="210"/>
      <c r="I141" s="288">
        <f>SUM(I139:I140)</f>
        <v>4891.59</v>
      </c>
      <c r="J141" s="246"/>
      <c r="K141" s="246"/>
      <c r="L141" s="246"/>
    </row>
    <row r="142" ht="15.75" customHeight="1" spans="9:9">
      <c r="I142" s="368"/>
    </row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51">
    <mergeCell ref="A1:I1"/>
    <mergeCell ref="A3:I3"/>
    <mergeCell ref="A4:I4"/>
    <mergeCell ref="A5:G5"/>
    <mergeCell ref="H5:I5"/>
    <mergeCell ref="A6:I6"/>
    <mergeCell ref="A7:I7"/>
    <mergeCell ref="B8:H8"/>
    <mergeCell ref="B9:H9"/>
    <mergeCell ref="B10:H10"/>
    <mergeCell ref="B11:H11"/>
    <mergeCell ref="A12:I12"/>
    <mergeCell ref="A13:I13"/>
    <mergeCell ref="A14:B14"/>
    <mergeCell ref="C14:D14"/>
    <mergeCell ref="E14:I14"/>
    <mergeCell ref="A15:B15"/>
    <mergeCell ref="C15:D15"/>
    <mergeCell ref="E15:I15"/>
    <mergeCell ref="A16:I16"/>
    <mergeCell ref="B17:H17"/>
    <mergeCell ref="B18:H18"/>
    <mergeCell ref="B19:H19"/>
    <mergeCell ref="B20:H20"/>
    <mergeCell ref="B21:H21"/>
    <mergeCell ref="A22:I22"/>
    <mergeCell ref="A23:I23"/>
    <mergeCell ref="B24:G24"/>
    <mergeCell ref="B25:G25"/>
    <mergeCell ref="B26:G26"/>
    <mergeCell ref="B27:G27"/>
    <mergeCell ref="B28:G28"/>
    <mergeCell ref="B29:G29"/>
    <mergeCell ref="B30:G30"/>
    <mergeCell ref="A31:H31"/>
    <mergeCell ref="A32:I32"/>
    <mergeCell ref="A33:I33"/>
    <mergeCell ref="A34:G34"/>
    <mergeCell ref="B35:G35"/>
    <mergeCell ref="B36:G36"/>
    <mergeCell ref="A37:G37"/>
    <mergeCell ref="G38:H38"/>
    <mergeCell ref="G39:H39"/>
    <mergeCell ref="G40:H40"/>
    <mergeCell ref="A41:G41"/>
    <mergeCell ref="B42:G42"/>
    <mergeCell ref="B43:G43"/>
    <mergeCell ref="B44:G44"/>
    <mergeCell ref="B45:G45"/>
    <mergeCell ref="B46:G46"/>
    <mergeCell ref="B47:G47"/>
    <mergeCell ref="B48:G48"/>
    <mergeCell ref="B49:G49"/>
    <mergeCell ref="K49:L49"/>
    <mergeCell ref="A50:G50"/>
    <mergeCell ref="K50:L50"/>
    <mergeCell ref="A51:I51"/>
    <mergeCell ref="A52:G52"/>
    <mergeCell ref="B53:G53"/>
    <mergeCell ref="B54:G54"/>
    <mergeCell ref="B55:G55"/>
    <mergeCell ref="B56:G56"/>
    <mergeCell ref="A57:H57"/>
    <mergeCell ref="A58:I58"/>
    <mergeCell ref="A59:I59"/>
    <mergeCell ref="A60:H60"/>
    <mergeCell ref="B61:H61"/>
    <mergeCell ref="B62:H62"/>
    <mergeCell ref="B63:H63"/>
    <mergeCell ref="A64:H64"/>
    <mergeCell ref="G65:H65"/>
    <mergeCell ref="G66:H66"/>
    <mergeCell ref="G67:H67"/>
    <mergeCell ref="A68:I68"/>
    <mergeCell ref="B69:G69"/>
    <mergeCell ref="B70:G70"/>
    <mergeCell ref="B71:G71"/>
    <mergeCell ref="B72:G72"/>
    <mergeCell ref="B73:G73"/>
    <mergeCell ref="B74:G74"/>
    <mergeCell ref="A75:G75"/>
    <mergeCell ref="G76:H76"/>
    <mergeCell ref="G77:H77"/>
    <mergeCell ref="G78:H78"/>
    <mergeCell ref="G79:H79"/>
    <mergeCell ref="A80:I80"/>
    <mergeCell ref="A81:G81"/>
    <mergeCell ref="B82:G82"/>
    <mergeCell ref="B83:G83"/>
    <mergeCell ref="B84:G84"/>
    <mergeCell ref="B85:G85"/>
    <mergeCell ref="B86:G86"/>
    <mergeCell ref="B87:G87"/>
    <mergeCell ref="A88:G88"/>
    <mergeCell ref="A89:I89"/>
    <mergeCell ref="A90:G90"/>
    <mergeCell ref="B91:G91"/>
    <mergeCell ref="A92:G92"/>
    <mergeCell ref="A93:I93"/>
    <mergeCell ref="A94:I94"/>
    <mergeCell ref="A95:H95"/>
    <mergeCell ref="B96:H96"/>
    <mergeCell ref="B97:H97"/>
    <mergeCell ref="A98:H98"/>
    <mergeCell ref="A99:I99"/>
    <mergeCell ref="A100:I100"/>
    <mergeCell ref="B101:G101"/>
    <mergeCell ref="B102:G102"/>
    <mergeCell ref="B103:G103"/>
    <mergeCell ref="B104:G104"/>
    <mergeCell ref="B105:G105"/>
    <mergeCell ref="A106:G106"/>
    <mergeCell ref="G107:H107"/>
    <mergeCell ref="G108:H108"/>
    <mergeCell ref="G109:H109"/>
    <mergeCell ref="G110:H110"/>
    <mergeCell ref="G111:H111"/>
    <mergeCell ref="G112:H112"/>
    <mergeCell ref="A113:I113"/>
    <mergeCell ref="B114:G114"/>
    <mergeCell ref="B115:G115"/>
    <mergeCell ref="B116:G116"/>
    <mergeCell ref="B117:G117"/>
    <mergeCell ref="B118:G118"/>
    <mergeCell ref="B119:G119"/>
    <mergeCell ref="B120:G120"/>
    <mergeCell ref="A121:G121"/>
    <mergeCell ref="B122:I122"/>
    <mergeCell ref="B123:G123"/>
    <mergeCell ref="B124:G124"/>
    <mergeCell ref="B126:G126"/>
    <mergeCell ref="B128:G128"/>
    <mergeCell ref="B130:G130"/>
    <mergeCell ref="A132:I132"/>
    <mergeCell ref="A133:H133"/>
    <mergeCell ref="B134:H134"/>
    <mergeCell ref="B135:H135"/>
    <mergeCell ref="B136:H136"/>
    <mergeCell ref="B137:H137"/>
    <mergeCell ref="B138:H138"/>
    <mergeCell ref="A139:H139"/>
    <mergeCell ref="B140:H140"/>
    <mergeCell ref="A141:H141"/>
    <mergeCell ref="J3:J30"/>
    <mergeCell ref="K52:K54"/>
    <mergeCell ref="L52:L54"/>
    <mergeCell ref="A107:F112"/>
    <mergeCell ref="A76:F79"/>
    <mergeCell ref="A65:F67"/>
    <mergeCell ref="A38:F40"/>
    <mergeCell ref="K62:L71"/>
  </mergeCells>
  <pageMargins left="0.31496062992126" right="0.31496062992126" top="0.31496062992126" bottom="0.31496062992126" header="0" footer="0"/>
  <pageSetup paperSize="9" scale="68" fitToHeight="0" orientation="portrait"/>
  <headerFooter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99"/>
  <sheetViews>
    <sheetView tabSelected="1" zoomScale="66" zoomScaleNormal="66" zoomScaleSheetLayoutView="70" topLeftCell="A14" workbookViewId="0">
      <selection activeCell="H117" sqref="H117"/>
    </sheetView>
  </sheetViews>
  <sheetFormatPr defaultColWidth="14.4285714285714" defaultRowHeight="15" customHeight="1"/>
  <cols>
    <col min="1" max="1" width="7.42857142857143" style="1" customWidth="1"/>
    <col min="2" max="2" width="39.1428571428571" style="1" customWidth="1"/>
    <col min="3" max="3" width="15" style="1" customWidth="1"/>
    <col min="4" max="4" width="10.4285714285714" style="1" customWidth="1"/>
    <col min="5" max="5" width="13.4285714285714" style="1" customWidth="1"/>
    <col min="6" max="6" width="11.4285714285714" style="1" customWidth="1"/>
    <col min="7" max="7" width="12.4285714285714" style="1" customWidth="1"/>
    <col min="8" max="8" width="11.8571428571429" style="1" customWidth="1"/>
    <col min="9" max="9" width="38.1428571428571" style="1" customWidth="1"/>
    <col min="10" max="10" width="28.152380952381" style="205" customWidth="1"/>
    <col min="11" max="11" width="48.5714285714286" style="205" customWidth="1"/>
    <col min="12" max="12" width="28.152380952381" style="205" customWidth="1"/>
    <col min="13" max="13" width="30.8571428571429" style="1" customWidth="1"/>
    <col min="14" max="14" width="10.5714285714286" style="1" customWidth="1"/>
    <col min="15" max="16384" width="14.4285714285714" style="1"/>
  </cols>
  <sheetData>
    <row r="1" customHeight="1" spans="1:12">
      <c r="A1" s="206" t="s">
        <v>305</v>
      </c>
      <c r="B1" s="206"/>
      <c r="C1" s="206"/>
      <c r="D1" s="206"/>
      <c r="E1" s="206"/>
      <c r="F1" s="206"/>
      <c r="G1" s="206"/>
      <c r="H1" s="206"/>
      <c r="I1" s="206"/>
      <c r="J1" s="246"/>
      <c r="K1" s="247"/>
      <c r="L1" s="247"/>
    </row>
    <row r="2" customHeight="1" spans="10:12">
      <c r="J2" s="246"/>
      <c r="K2" s="247"/>
      <c r="L2" s="247"/>
    </row>
    <row r="3" ht="15.75" spans="1:12">
      <c r="A3" s="207" t="s">
        <v>306</v>
      </c>
      <c r="B3" s="208"/>
      <c r="C3" s="208"/>
      <c r="D3" s="208"/>
      <c r="E3" s="208"/>
      <c r="F3" s="208"/>
      <c r="G3" s="208"/>
      <c r="H3" s="208"/>
      <c r="I3" s="210"/>
      <c r="J3" s="248" t="s">
        <v>93</v>
      </c>
      <c r="K3" s="247"/>
      <c r="L3" s="247"/>
    </row>
    <row r="4" ht="15.75" spans="1:12">
      <c r="A4" s="207"/>
      <c r="B4" s="209"/>
      <c r="C4" s="209"/>
      <c r="D4" s="209"/>
      <c r="E4" s="209"/>
      <c r="F4" s="209"/>
      <c r="G4" s="209"/>
      <c r="H4" s="209"/>
      <c r="I4" s="249"/>
      <c r="J4" s="248"/>
      <c r="K4" s="247"/>
      <c r="L4" s="247"/>
    </row>
    <row r="5" ht="15.75" spans="1:12">
      <c r="A5" s="207" t="s">
        <v>94</v>
      </c>
      <c r="B5" s="208"/>
      <c r="C5" s="208"/>
      <c r="D5" s="208"/>
      <c r="E5" s="208"/>
      <c r="F5" s="208"/>
      <c r="G5" s="210"/>
      <c r="H5" s="211" t="s">
        <v>95</v>
      </c>
      <c r="I5" s="210"/>
      <c r="J5" s="248"/>
      <c r="K5" s="247"/>
      <c r="L5" s="247"/>
    </row>
    <row r="6" ht="15.75" spans="1:12">
      <c r="A6" s="207"/>
      <c r="B6" s="209"/>
      <c r="C6" s="209"/>
      <c r="D6" s="209"/>
      <c r="E6" s="209"/>
      <c r="F6" s="209"/>
      <c r="G6" s="209"/>
      <c r="H6" s="209"/>
      <c r="I6" s="249"/>
      <c r="J6" s="248"/>
      <c r="K6" s="250"/>
      <c r="L6" s="250"/>
    </row>
    <row r="7" ht="16.5" spans="1:12">
      <c r="A7" s="212" t="s">
        <v>96</v>
      </c>
      <c r="B7" s="208"/>
      <c r="C7" s="208"/>
      <c r="D7" s="208"/>
      <c r="E7" s="208"/>
      <c r="F7" s="208"/>
      <c r="G7" s="208"/>
      <c r="H7" s="208"/>
      <c r="I7" s="210"/>
      <c r="J7" s="248"/>
      <c r="K7" s="247"/>
      <c r="L7" s="247"/>
    </row>
    <row r="8" ht="15.75" spans="1:12">
      <c r="A8" s="213" t="s">
        <v>97</v>
      </c>
      <c r="B8" s="214" t="s">
        <v>98</v>
      </c>
      <c r="C8" s="208"/>
      <c r="D8" s="208"/>
      <c r="E8" s="208"/>
      <c r="F8" s="208"/>
      <c r="G8" s="208"/>
      <c r="H8" s="210"/>
      <c r="I8" s="251"/>
      <c r="J8" s="248"/>
      <c r="K8" s="252" t="s">
        <v>99</v>
      </c>
      <c r="L8" s="253"/>
    </row>
    <row r="9" ht="16.5" spans="1:12">
      <c r="A9" s="213" t="s">
        <v>100</v>
      </c>
      <c r="B9" s="214" t="s">
        <v>101</v>
      </c>
      <c r="C9" s="208"/>
      <c r="D9" s="208"/>
      <c r="E9" s="208"/>
      <c r="F9" s="208"/>
      <c r="G9" s="208"/>
      <c r="H9" s="210"/>
      <c r="I9" s="254" t="s">
        <v>102</v>
      </c>
      <c r="J9" s="248"/>
      <c r="K9" s="255" t="s">
        <v>103</v>
      </c>
      <c r="L9" s="256"/>
    </row>
    <row r="10" ht="16.5" spans="1:12">
      <c r="A10" s="213" t="s">
        <v>104</v>
      </c>
      <c r="B10" s="214" t="s">
        <v>105</v>
      </c>
      <c r="C10" s="208"/>
      <c r="D10" s="208"/>
      <c r="E10" s="208"/>
      <c r="F10" s="208"/>
      <c r="G10" s="208"/>
      <c r="H10" s="210"/>
      <c r="I10" s="257" t="s">
        <v>283</v>
      </c>
      <c r="J10" s="248"/>
      <c r="K10" s="258" t="s">
        <v>107</v>
      </c>
      <c r="L10" s="259">
        <f>J140</f>
        <v>2832.090236</v>
      </c>
    </row>
    <row r="11" ht="16.5" spans="1:12">
      <c r="A11" s="213" t="s">
        <v>108</v>
      </c>
      <c r="B11" s="214" t="s">
        <v>109</v>
      </c>
      <c r="C11" s="208"/>
      <c r="D11" s="208"/>
      <c r="E11" s="208"/>
      <c r="F11" s="208"/>
      <c r="G11" s="208"/>
      <c r="H11" s="210"/>
      <c r="I11" s="213">
        <v>12</v>
      </c>
      <c r="J11" s="248"/>
      <c r="K11" s="260"/>
      <c r="L11" s="260"/>
    </row>
    <row r="12" ht="15.75" spans="1:12">
      <c r="A12" s="215"/>
      <c r="B12" s="215"/>
      <c r="C12" s="215"/>
      <c r="D12" s="215"/>
      <c r="E12" s="215"/>
      <c r="F12" s="215"/>
      <c r="G12" s="215"/>
      <c r="H12" s="215"/>
      <c r="I12" s="261"/>
      <c r="J12" s="248"/>
      <c r="K12" s="252" t="s">
        <v>110</v>
      </c>
      <c r="L12" s="253"/>
    </row>
    <row r="13" ht="16.5" spans="1:12">
      <c r="A13" s="212" t="s">
        <v>111</v>
      </c>
      <c r="B13" s="208"/>
      <c r="C13" s="208"/>
      <c r="D13" s="208"/>
      <c r="E13" s="208"/>
      <c r="F13" s="208"/>
      <c r="G13" s="208"/>
      <c r="H13" s="208"/>
      <c r="I13" s="210"/>
      <c r="J13" s="248"/>
      <c r="K13" s="262" t="s">
        <v>112</v>
      </c>
      <c r="L13" s="263"/>
    </row>
    <row r="14" ht="12.75" customHeight="1" spans="1:12">
      <c r="A14" s="216" t="s">
        <v>113</v>
      </c>
      <c r="B14" s="210"/>
      <c r="C14" s="216" t="s">
        <v>114</v>
      </c>
      <c r="D14" s="210"/>
      <c r="E14" s="216" t="s">
        <v>115</v>
      </c>
      <c r="F14" s="208"/>
      <c r="G14" s="208"/>
      <c r="H14" s="208"/>
      <c r="I14" s="210"/>
      <c r="J14" s="248"/>
      <c r="K14" s="264" t="s">
        <v>116</v>
      </c>
      <c r="L14" s="265">
        <v>0.11</v>
      </c>
    </row>
    <row r="15" ht="15.75" spans="1:12">
      <c r="A15" s="217" t="s">
        <v>36</v>
      </c>
      <c r="B15" s="218"/>
      <c r="C15" s="219" t="s">
        <v>12</v>
      </c>
      <c r="D15" s="220"/>
      <c r="E15" s="221">
        <v>8</v>
      </c>
      <c r="F15" s="222"/>
      <c r="G15" s="222"/>
      <c r="H15" s="222"/>
      <c r="I15" s="266"/>
      <c r="J15" s="248"/>
      <c r="K15" s="267" t="s">
        <v>118</v>
      </c>
      <c r="L15" s="268">
        <f>I54</f>
        <v>473.82</v>
      </c>
    </row>
    <row r="16" ht="15.75" spans="1:12">
      <c r="A16" s="212" t="s">
        <v>119</v>
      </c>
      <c r="B16" s="208"/>
      <c r="C16" s="208"/>
      <c r="D16" s="208"/>
      <c r="E16" s="208"/>
      <c r="F16" s="208"/>
      <c r="G16" s="208"/>
      <c r="H16" s="208"/>
      <c r="I16" s="210"/>
      <c r="J16" s="248"/>
      <c r="K16" s="267" t="s">
        <v>120</v>
      </c>
      <c r="L16" s="268">
        <f>I106</f>
        <v>149.2</v>
      </c>
    </row>
    <row r="17" ht="15.75" spans="1:12">
      <c r="A17" s="213">
        <v>1</v>
      </c>
      <c r="B17" s="214" t="s">
        <v>121</v>
      </c>
      <c r="C17" s="208"/>
      <c r="D17" s="208"/>
      <c r="E17" s="208"/>
      <c r="F17" s="208"/>
      <c r="G17" s="208"/>
      <c r="H17" s="210"/>
      <c r="I17" s="213" t="s">
        <v>36</v>
      </c>
      <c r="J17" s="248"/>
      <c r="K17" s="267" t="s">
        <v>123</v>
      </c>
      <c r="L17" s="268">
        <f>I53</f>
        <v>0</v>
      </c>
    </row>
    <row r="18" ht="15.75" spans="1:12">
      <c r="A18" s="213">
        <v>2</v>
      </c>
      <c r="B18" s="214" t="s">
        <v>124</v>
      </c>
      <c r="C18" s="208"/>
      <c r="D18" s="208"/>
      <c r="E18" s="208"/>
      <c r="F18" s="208"/>
      <c r="G18" s="208"/>
      <c r="H18" s="210"/>
      <c r="I18" s="254" t="s">
        <v>37</v>
      </c>
      <c r="J18" s="248"/>
      <c r="K18" s="269" t="s">
        <v>125</v>
      </c>
      <c r="L18" s="270">
        <f>SUM(L15:L17)</f>
        <v>623.02</v>
      </c>
    </row>
    <row r="19" ht="15.75" spans="1:12">
      <c r="A19" s="213">
        <v>3</v>
      </c>
      <c r="B19" s="214" t="s">
        <v>126</v>
      </c>
      <c r="C19" s="208"/>
      <c r="D19" s="208"/>
      <c r="E19" s="208"/>
      <c r="F19" s="208"/>
      <c r="G19" s="208"/>
      <c r="H19" s="210"/>
      <c r="I19" s="271">
        <v>1536.59</v>
      </c>
      <c r="J19" s="248"/>
      <c r="K19" s="267" t="s">
        <v>127</v>
      </c>
      <c r="L19" s="272">
        <f>I141</f>
        <v>3945.83</v>
      </c>
    </row>
    <row r="20" ht="25.5" spans="1:12">
      <c r="A20" s="223">
        <v>4</v>
      </c>
      <c r="B20" s="224" t="s">
        <v>128</v>
      </c>
      <c r="C20" s="208"/>
      <c r="D20" s="208"/>
      <c r="E20" s="208"/>
      <c r="F20" s="208"/>
      <c r="G20" s="208"/>
      <c r="H20" s="210"/>
      <c r="I20" s="273" t="s">
        <v>129</v>
      </c>
      <c r="J20" s="248"/>
      <c r="K20" s="274" t="s">
        <v>130</v>
      </c>
      <c r="L20" s="275">
        <f>L19-L18</f>
        <v>3322.81</v>
      </c>
    </row>
    <row r="21" ht="16.5" spans="1:12">
      <c r="A21" s="213">
        <v>5</v>
      </c>
      <c r="B21" s="214" t="s">
        <v>131</v>
      </c>
      <c r="C21" s="208"/>
      <c r="D21" s="208"/>
      <c r="E21" s="208"/>
      <c r="F21" s="208"/>
      <c r="G21" s="208"/>
      <c r="H21" s="210"/>
      <c r="I21" s="276" t="s">
        <v>132</v>
      </c>
      <c r="J21" s="248"/>
      <c r="K21" s="277" t="s">
        <v>133</v>
      </c>
      <c r="L21" s="278">
        <f>L20*11%</f>
        <v>365.5091</v>
      </c>
    </row>
    <row r="22" ht="16.5" spans="1:12">
      <c r="A22" s="225"/>
      <c r="B22" s="208"/>
      <c r="C22" s="208"/>
      <c r="D22" s="208"/>
      <c r="E22" s="208"/>
      <c r="F22" s="208"/>
      <c r="G22" s="208"/>
      <c r="H22" s="208"/>
      <c r="I22" s="210"/>
      <c r="J22" s="248"/>
      <c r="K22" s="264" t="s">
        <v>134</v>
      </c>
      <c r="L22" s="279"/>
    </row>
    <row r="23" ht="15.75" customHeight="1" spans="1:12">
      <c r="A23" s="212" t="s">
        <v>135</v>
      </c>
      <c r="B23" s="208"/>
      <c r="C23" s="208"/>
      <c r="D23" s="208"/>
      <c r="E23" s="208"/>
      <c r="F23" s="208"/>
      <c r="G23" s="208"/>
      <c r="H23" s="208"/>
      <c r="I23" s="210"/>
      <c r="J23" s="248"/>
      <c r="K23" s="280" t="s">
        <v>136</v>
      </c>
      <c r="L23" s="281">
        <v>0.012</v>
      </c>
    </row>
    <row r="24" ht="15.75" customHeight="1" spans="1:12">
      <c r="A24" s="226">
        <v>1</v>
      </c>
      <c r="B24" s="212" t="s">
        <v>137</v>
      </c>
      <c r="C24" s="208"/>
      <c r="D24" s="208"/>
      <c r="E24" s="208"/>
      <c r="F24" s="208"/>
      <c r="G24" s="210"/>
      <c r="H24" s="227" t="s">
        <v>138</v>
      </c>
      <c r="I24" s="227" t="s">
        <v>139</v>
      </c>
      <c r="J24" s="248"/>
      <c r="K24" s="282" t="s">
        <v>140</v>
      </c>
      <c r="L24" s="283">
        <v>0.048</v>
      </c>
    </row>
    <row r="25" ht="15.75" customHeight="1" spans="1:12">
      <c r="A25" s="228" t="s">
        <v>97</v>
      </c>
      <c r="B25" s="214" t="s">
        <v>141</v>
      </c>
      <c r="C25" s="208"/>
      <c r="D25" s="208"/>
      <c r="E25" s="208"/>
      <c r="F25" s="208"/>
      <c r="G25" s="210"/>
      <c r="H25" s="229"/>
      <c r="I25" s="284">
        <f>I19</f>
        <v>1536.59</v>
      </c>
      <c r="J25" s="248"/>
      <c r="K25" s="267" t="s">
        <v>142</v>
      </c>
      <c r="L25" s="272">
        <f>L19</f>
        <v>3945.83</v>
      </c>
    </row>
    <row r="26" ht="15.75" customHeight="1" spans="1:12">
      <c r="A26" s="228" t="s">
        <v>100</v>
      </c>
      <c r="B26" s="214" t="s">
        <v>143</v>
      </c>
      <c r="C26" s="208"/>
      <c r="D26" s="208"/>
      <c r="E26" s="208"/>
      <c r="F26" s="208"/>
      <c r="G26" s="210"/>
      <c r="H26" s="230"/>
      <c r="I26" s="285">
        <v>0</v>
      </c>
      <c r="J26" s="248"/>
      <c r="K26" s="277" t="s">
        <v>144</v>
      </c>
      <c r="L26" s="278">
        <f>L25*L23</f>
        <v>47.34996</v>
      </c>
    </row>
    <row r="27" ht="15.75" customHeight="1" spans="1:12">
      <c r="A27" s="228" t="s">
        <v>104</v>
      </c>
      <c r="B27" s="214" t="s">
        <v>145</v>
      </c>
      <c r="C27" s="208"/>
      <c r="D27" s="208"/>
      <c r="E27" s="208"/>
      <c r="F27" s="208"/>
      <c r="G27" s="210"/>
      <c r="H27" s="230"/>
      <c r="I27" s="286">
        <v>0</v>
      </c>
      <c r="J27" s="248"/>
      <c r="K27" s="264" t="s">
        <v>146</v>
      </c>
      <c r="L27" s="265">
        <v>0.01</v>
      </c>
    </row>
    <row r="28" ht="15.75" customHeight="1" spans="1:12">
      <c r="A28" s="228" t="s">
        <v>108</v>
      </c>
      <c r="B28" s="214" t="s">
        <v>147</v>
      </c>
      <c r="C28" s="208"/>
      <c r="D28" s="208"/>
      <c r="E28" s="208"/>
      <c r="F28" s="208"/>
      <c r="G28" s="210"/>
      <c r="H28" s="230"/>
      <c r="I28" s="287">
        <v>0</v>
      </c>
      <c r="J28" s="248"/>
      <c r="K28" s="274" t="s">
        <v>127</v>
      </c>
      <c r="L28" s="275">
        <f>L19</f>
        <v>3945.83</v>
      </c>
    </row>
    <row r="29" ht="15.75" customHeight="1" spans="1:12">
      <c r="A29" s="228" t="s">
        <v>148</v>
      </c>
      <c r="B29" s="214" t="s">
        <v>149</v>
      </c>
      <c r="C29" s="208"/>
      <c r="D29" s="208"/>
      <c r="E29" s="208"/>
      <c r="F29" s="208"/>
      <c r="G29" s="210"/>
      <c r="H29" s="230"/>
      <c r="I29" s="287">
        <v>0</v>
      </c>
      <c r="J29" s="248"/>
      <c r="K29" s="277" t="s">
        <v>133</v>
      </c>
      <c r="L29" s="278">
        <f>L28*L27</f>
        <v>39.4583</v>
      </c>
    </row>
    <row r="30" ht="15.75" customHeight="1" spans="1:12">
      <c r="A30" s="228" t="s">
        <v>150</v>
      </c>
      <c r="B30" s="214" t="s">
        <v>151</v>
      </c>
      <c r="C30" s="208"/>
      <c r="D30" s="208"/>
      <c r="E30" s="208"/>
      <c r="F30" s="208"/>
      <c r="G30" s="210"/>
      <c r="H30" s="230"/>
      <c r="I30" s="287">
        <v>0</v>
      </c>
      <c r="J30" s="248"/>
      <c r="K30" s="264" t="s">
        <v>152</v>
      </c>
      <c r="L30" s="265">
        <f>H119</f>
        <v>0.0349</v>
      </c>
    </row>
    <row r="31" ht="15.75" customHeight="1" spans="1:12">
      <c r="A31" s="212" t="s">
        <v>153</v>
      </c>
      <c r="B31" s="208"/>
      <c r="C31" s="208"/>
      <c r="D31" s="208"/>
      <c r="E31" s="208"/>
      <c r="F31" s="208"/>
      <c r="G31" s="208"/>
      <c r="H31" s="210"/>
      <c r="I31" s="288">
        <f>SUM(I25:I30)</f>
        <v>1536.59</v>
      </c>
      <c r="J31" s="289">
        <f>SUM(I25:I30)</f>
        <v>1536.59</v>
      </c>
      <c r="K31" s="274" t="s">
        <v>127</v>
      </c>
      <c r="L31" s="275">
        <f>L19</f>
        <v>3945.83</v>
      </c>
    </row>
    <row r="32" ht="15.75" customHeight="1" spans="1:12">
      <c r="A32" s="231"/>
      <c r="B32" s="231"/>
      <c r="C32" s="231"/>
      <c r="D32" s="231"/>
      <c r="E32" s="231"/>
      <c r="F32" s="231"/>
      <c r="G32" s="231"/>
      <c r="H32" s="231"/>
      <c r="I32" s="261"/>
      <c r="J32" s="290"/>
      <c r="K32" s="277" t="s">
        <v>133</v>
      </c>
      <c r="L32" s="278">
        <f>L31*L30</f>
        <v>137.709467</v>
      </c>
    </row>
    <row r="33" ht="15.75" customHeight="1" spans="1:12">
      <c r="A33" s="212" t="s">
        <v>154</v>
      </c>
      <c r="B33" s="208"/>
      <c r="C33" s="208"/>
      <c r="D33" s="208"/>
      <c r="E33" s="208"/>
      <c r="F33" s="208"/>
      <c r="G33" s="208"/>
      <c r="H33" s="208"/>
      <c r="I33" s="210"/>
      <c r="J33" s="290"/>
      <c r="K33" s="264" t="s">
        <v>155</v>
      </c>
      <c r="L33" s="265">
        <f>H118</f>
        <v>0.0076</v>
      </c>
    </row>
    <row r="34" ht="15.75" customHeight="1" spans="1:12">
      <c r="A34" s="212" t="s">
        <v>156</v>
      </c>
      <c r="B34" s="208"/>
      <c r="C34" s="208"/>
      <c r="D34" s="208"/>
      <c r="E34" s="208"/>
      <c r="F34" s="208"/>
      <c r="G34" s="210"/>
      <c r="H34" s="227" t="s">
        <v>138</v>
      </c>
      <c r="I34" s="227" t="s">
        <v>139</v>
      </c>
      <c r="J34" s="291"/>
      <c r="K34" s="274" t="s">
        <v>127</v>
      </c>
      <c r="L34" s="275">
        <f>L19</f>
        <v>3945.83</v>
      </c>
    </row>
    <row r="35" ht="15.75" customHeight="1" spans="1:12">
      <c r="A35" s="228" t="s">
        <v>97</v>
      </c>
      <c r="B35" s="214" t="s">
        <v>157</v>
      </c>
      <c r="C35" s="208"/>
      <c r="D35" s="208"/>
      <c r="E35" s="208"/>
      <c r="F35" s="208"/>
      <c r="G35" s="210"/>
      <c r="H35" s="230">
        <f>ROUND(1/12,4)</f>
        <v>0.0833</v>
      </c>
      <c r="I35" s="292">
        <f>ROUND(I31*H35,2)</f>
        <v>128</v>
      </c>
      <c r="J35" s="289">
        <f>I35+(I35*$H$50)</f>
        <v>175.5136</v>
      </c>
      <c r="K35" s="277" t="s">
        <v>133</v>
      </c>
      <c r="L35" s="278">
        <f>L34*L33</f>
        <v>29.988308</v>
      </c>
    </row>
    <row r="36" ht="15.75" customHeight="1" spans="1:12">
      <c r="A36" s="228" t="s">
        <v>100</v>
      </c>
      <c r="B36" s="214" t="s">
        <v>158</v>
      </c>
      <c r="C36" s="208"/>
      <c r="D36" s="208"/>
      <c r="E36" s="208"/>
      <c r="F36" s="208"/>
      <c r="G36" s="210"/>
      <c r="H36" s="230">
        <v>0.121</v>
      </c>
      <c r="I36" s="292">
        <f>ROUND(I31*H36,2)</f>
        <v>185.93</v>
      </c>
      <c r="J36" s="289">
        <f>I36+(I36*$H$50)</f>
        <v>254.947216</v>
      </c>
      <c r="K36" s="264" t="s">
        <v>159</v>
      </c>
      <c r="L36" s="265">
        <f>H120</f>
        <v>0.05</v>
      </c>
    </row>
    <row r="37" ht="15.75" customHeight="1" spans="1:12">
      <c r="A37" s="212" t="s">
        <v>160</v>
      </c>
      <c r="B37" s="208"/>
      <c r="C37" s="208"/>
      <c r="D37" s="208"/>
      <c r="E37" s="208"/>
      <c r="F37" s="208"/>
      <c r="G37" s="210"/>
      <c r="H37" s="232">
        <f>SUM(H35:H36)</f>
        <v>0.2043</v>
      </c>
      <c r="I37" s="288">
        <f>SUM(I35:I36)</f>
        <v>313.93</v>
      </c>
      <c r="J37" s="293"/>
      <c r="K37" s="274" t="s">
        <v>127</v>
      </c>
      <c r="L37" s="275">
        <f>L19</f>
        <v>3945.83</v>
      </c>
    </row>
    <row r="38" ht="15.75" customHeight="1" spans="1:12">
      <c r="A38" s="233" t="s">
        <v>161</v>
      </c>
      <c r="B38" s="234"/>
      <c r="C38" s="234"/>
      <c r="D38" s="234"/>
      <c r="E38" s="234"/>
      <c r="F38" s="234"/>
      <c r="G38" s="235" t="s">
        <v>162</v>
      </c>
      <c r="H38" s="208"/>
      <c r="I38" s="294">
        <f>I31</f>
        <v>1536.59</v>
      </c>
      <c r="J38" s="295"/>
      <c r="K38" s="277" t="s">
        <v>133</v>
      </c>
      <c r="L38" s="278">
        <f>L37*L36</f>
        <v>197.2915</v>
      </c>
    </row>
    <row r="39" ht="15.75" customHeight="1" spans="1:12">
      <c r="A39" s="236"/>
      <c r="B39" s="233"/>
      <c r="C39" s="233"/>
      <c r="D39" s="233"/>
      <c r="E39" s="233"/>
      <c r="F39" s="237"/>
      <c r="G39" s="235" t="s">
        <v>163</v>
      </c>
      <c r="H39" s="208"/>
      <c r="I39" s="294">
        <f>I37</f>
        <v>313.93</v>
      </c>
      <c r="J39" s="296"/>
      <c r="K39" s="297" t="s">
        <v>164</v>
      </c>
      <c r="L39" s="298">
        <f>L21+L26+L29+L32+L35+L38</f>
        <v>817.306635</v>
      </c>
    </row>
    <row r="40" ht="15.75" customHeight="1" spans="1:12">
      <c r="A40" s="238"/>
      <c r="B40" s="239"/>
      <c r="C40" s="239"/>
      <c r="D40" s="239"/>
      <c r="E40" s="239"/>
      <c r="F40" s="239"/>
      <c r="G40" s="235" t="s">
        <v>75</v>
      </c>
      <c r="H40" s="208"/>
      <c r="I40" s="294">
        <f>SUM(I38:I39)</f>
        <v>1850.52</v>
      </c>
      <c r="J40" s="295"/>
      <c r="K40" s="299"/>
      <c r="L40" s="299"/>
    </row>
    <row r="41" ht="15.75" customHeight="1" spans="1:12">
      <c r="A41" s="212" t="s">
        <v>165</v>
      </c>
      <c r="B41" s="208"/>
      <c r="C41" s="208"/>
      <c r="D41" s="208"/>
      <c r="E41" s="208"/>
      <c r="F41" s="208"/>
      <c r="G41" s="210"/>
      <c r="H41" s="227" t="s">
        <v>138</v>
      </c>
      <c r="I41" s="227" t="s">
        <v>139</v>
      </c>
      <c r="J41" s="295"/>
      <c r="K41" s="300" t="s">
        <v>166</v>
      </c>
      <c r="L41" s="301"/>
    </row>
    <row r="42" ht="15.75" customHeight="1" spans="1:12">
      <c r="A42" s="228" t="s">
        <v>97</v>
      </c>
      <c r="B42" s="214" t="s">
        <v>167</v>
      </c>
      <c r="C42" s="208"/>
      <c r="D42" s="208"/>
      <c r="E42" s="208"/>
      <c r="F42" s="208"/>
      <c r="G42" s="210"/>
      <c r="H42" s="230">
        <v>0.2</v>
      </c>
      <c r="I42" s="292">
        <f t="shared" ref="I42:I49" si="0">ROUND($I$40*H42,2)</f>
        <v>370.1</v>
      </c>
      <c r="J42" s="302" t="s">
        <v>168</v>
      </c>
      <c r="K42" s="303" t="s">
        <v>169</v>
      </c>
      <c r="L42" s="304"/>
    </row>
    <row r="43" ht="15.75" customHeight="1" spans="1:12">
      <c r="A43" s="228" t="s">
        <v>100</v>
      </c>
      <c r="B43" s="214" t="s">
        <v>170</v>
      </c>
      <c r="C43" s="208"/>
      <c r="D43" s="208"/>
      <c r="E43" s="208"/>
      <c r="F43" s="208"/>
      <c r="G43" s="210"/>
      <c r="H43" s="230">
        <v>0.025</v>
      </c>
      <c r="I43" s="292">
        <f t="shared" si="0"/>
        <v>46.26</v>
      </c>
      <c r="J43" s="289">
        <f t="shared" ref="J43:J49" si="1">$I$31*H43</f>
        <v>38.41475</v>
      </c>
      <c r="K43" s="305" t="s">
        <v>169</v>
      </c>
      <c r="L43" s="306">
        <f>L10+L39</f>
        <v>3649.396871</v>
      </c>
    </row>
    <row r="44" ht="15.75" customHeight="1" spans="1:12">
      <c r="A44" s="228" t="s">
        <v>104</v>
      </c>
      <c r="B44" s="214" t="s">
        <v>171</v>
      </c>
      <c r="C44" s="208"/>
      <c r="D44" s="208"/>
      <c r="E44" s="208"/>
      <c r="F44" s="208"/>
      <c r="G44" s="210"/>
      <c r="H44" s="240">
        <v>0.0332</v>
      </c>
      <c r="I44" s="292">
        <f t="shared" si="0"/>
        <v>61.44</v>
      </c>
      <c r="J44" s="302" t="s">
        <v>168</v>
      </c>
      <c r="K44" s="260"/>
      <c r="L44" s="307"/>
    </row>
    <row r="45" ht="15.75" customHeight="1" spans="1:12">
      <c r="A45" s="228" t="s">
        <v>108</v>
      </c>
      <c r="B45" s="214" t="s">
        <v>172</v>
      </c>
      <c r="C45" s="208"/>
      <c r="D45" s="208"/>
      <c r="E45" s="208"/>
      <c r="F45" s="208"/>
      <c r="G45" s="210"/>
      <c r="H45" s="230">
        <v>0.015</v>
      </c>
      <c r="I45" s="292">
        <f t="shared" si="0"/>
        <v>27.76</v>
      </c>
      <c r="J45" s="289">
        <f t="shared" si="1"/>
        <v>23.04885</v>
      </c>
      <c r="K45" s="260"/>
      <c r="L45" s="307"/>
    </row>
    <row r="46" ht="15.75" customHeight="1" spans="1:12">
      <c r="A46" s="228" t="s">
        <v>148</v>
      </c>
      <c r="B46" s="214" t="s">
        <v>173</v>
      </c>
      <c r="C46" s="208"/>
      <c r="D46" s="208"/>
      <c r="E46" s="208"/>
      <c r="F46" s="208"/>
      <c r="G46" s="210"/>
      <c r="H46" s="230">
        <v>0.01</v>
      </c>
      <c r="I46" s="292">
        <f t="shared" si="0"/>
        <v>18.51</v>
      </c>
      <c r="J46" s="289">
        <f t="shared" si="1"/>
        <v>15.3659</v>
      </c>
      <c r="K46" s="260"/>
      <c r="L46" s="307"/>
    </row>
    <row r="47" ht="15.75" customHeight="1" spans="1:12">
      <c r="A47" s="228" t="s">
        <v>150</v>
      </c>
      <c r="B47" s="214" t="s">
        <v>174</v>
      </c>
      <c r="C47" s="208"/>
      <c r="D47" s="208"/>
      <c r="E47" s="208"/>
      <c r="F47" s="208"/>
      <c r="G47" s="210"/>
      <c r="H47" s="230">
        <v>0.006</v>
      </c>
      <c r="I47" s="292">
        <f t="shared" si="0"/>
        <v>11.1</v>
      </c>
      <c r="J47" s="289">
        <f t="shared" si="1"/>
        <v>9.21954</v>
      </c>
      <c r="K47" s="260"/>
      <c r="L47" s="307"/>
    </row>
    <row r="48" ht="15.75" customHeight="1" spans="1:12">
      <c r="A48" s="228" t="s">
        <v>175</v>
      </c>
      <c r="B48" s="214" t="s">
        <v>176</v>
      </c>
      <c r="C48" s="208"/>
      <c r="D48" s="208"/>
      <c r="E48" s="208"/>
      <c r="F48" s="208"/>
      <c r="G48" s="210"/>
      <c r="H48" s="230">
        <v>0.002</v>
      </c>
      <c r="I48" s="292">
        <f t="shared" si="0"/>
        <v>3.7</v>
      </c>
      <c r="J48" s="289">
        <f t="shared" si="1"/>
        <v>3.07318</v>
      </c>
      <c r="K48" s="260"/>
      <c r="L48" s="307"/>
    </row>
    <row r="49" ht="15.75" customHeight="1" spans="1:12">
      <c r="A49" s="228" t="s">
        <v>177</v>
      </c>
      <c r="B49" s="214" t="s">
        <v>178</v>
      </c>
      <c r="C49" s="208"/>
      <c r="D49" s="208"/>
      <c r="E49" s="208"/>
      <c r="F49" s="208"/>
      <c r="G49" s="210"/>
      <c r="H49" s="230">
        <v>0.08</v>
      </c>
      <c r="I49" s="292">
        <f t="shared" si="0"/>
        <v>148.04</v>
      </c>
      <c r="J49" s="289">
        <f t="shared" si="1"/>
        <v>122.9272</v>
      </c>
      <c r="K49" s="308" t="s">
        <v>179</v>
      </c>
      <c r="L49" s="308"/>
    </row>
    <row r="50" ht="15.75" customHeight="1" spans="1:12">
      <c r="A50" s="212" t="s">
        <v>180</v>
      </c>
      <c r="B50" s="208"/>
      <c r="C50" s="208"/>
      <c r="D50" s="208"/>
      <c r="E50" s="208"/>
      <c r="F50" s="208"/>
      <c r="G50" s="210"/>
      <c r="H50" s="232">
        <f>SUM(H42:H49)</f>
        <v>0.3712</v>
      </c>
      <c r="I50" s="288">
        <f>SUM(I42:I49)</f>
        <v>686.91</v>
      </c>
      <c r="J50" s="296"/>
      <c r="K50" s="309" t="s">
        <v>181</v>
      </c>
      <c r="L50" s="309"/>
    </row>
    <row r="51" ht="15.75" customHeight="1" spans="1:12">
      <c r="A51" s="241"/>
      <c r="B51" s="208"/>
      <c r="C51" s="208"/>
      <c r="D51" s="208"/>
      <c r="E51" s="208"/>
      <c r="F51" s="208"/>
      <c r="G51" s="208"/>
      <c r="H51" s="208"/>
      <c r="I51" s="210"/>
      <c r="J51" s="296"/>
      <c r="K51" s="310" t="s">
        <v>182</v>
      </c>
      <c r="L51" s="311">
        <v>8</v>
      </c>
    </row>
    <row r="52" ht="15.75" customHeight="1" spans="1:12">
      <c r="A52" s="212" t="s">
        <v>183</v>
      </c>
      <c r="B52" s="208"/>
      <c r="C52" s="208"/>
      <c r="D52" s="208"/>
      <c r="E52" s="208"/>
      <c r="F52" s="208"/>
      <c r="G52" s="210"/>
      <c r="H52" s="232"/>
      <c r="I52" s="227" t="s">
        <v>139</v>
      </c>
      <c r="J52" s="296"/>
      <c r="K52" s="312" t="s">
        <v>184</v>
      </c>
      <c r="L52" s="313">
        <f>L43</f>
        <v>3649.396871</v>
      </c>
    </row>
    <row r="53" ht="15.75" customHeight="1" spans="1:12">
      <c r="A53" s="228" t="s">
        <v>97</v>
      </c>
      <c r="B53" s="225" t="s">
        <v>185</v>
      </c>
      <c r="C53" s="208"/>
      <c r="D53" s="208"/>
      <c r="E53" s="208"/>
      <c r="F53" s="208"/>
      <c r="G53" s="210"/>
      <c r="H53" s="242">
        <v>0</v>
      </c>
      <c r="I53" s="287">
        <v>0</v>
      </c>
      <c r="J53" s="289">
        <f t="shared" ref="J53:J56" si="2">I53</f>
        <v>0</v>
      </c>
      <c r="K53" s="312"/>
      <c r="L53" s="313"/>
    </row>
    <row r="54" ht="15.75" customHeight="1" spans="1:12">
      <c r="A54" s="228" t="s">
        <v>100</v>
      </c>
      <c r="B54" s="225" t="s">
        <v>186</v>
      </c>
      <c r="C54" s="208"/>
      <c r="D54" s="208"/>
      <c r="E54" s="208"/>
      <c r="F54" s="208"/>
      <c r="G54" s="210"/>
      <c r="H54" s="213" t="s">
        <v>187</v>
      </c>
      <c r="I54" s="286">
        <v>473.82</v>
      </c>
      <c r="J54" s="289">
        <f t="shared" si="2"/>
        <v>473.82</v>
      </c>
      <c r="K54" s="312"/>
      <c r="L54" s="313"/>
    </row>
    <row r="55" ht="15.75" customHeight="1" spans="1:12">
      <c r="A55" s="243" t="s">
        <v>104</v>
      </c>
      <c r="B55" s="244" t="s">
        <v>188</v>
      </c>
      <c r="C55" s="208"/>
      <c r="D55" s="208"/>
      <c r="E55" s="208"/>
      <c r="F55" s="208"/>
      <c r="G55" s="210"/>
      <c r="H55" s="245" t="s">
        <v>187</v>
      </c>
      <c r="I55" s="286">
        <v>52.15</v>
      </c>
      <c r="J55" s="289">
        <f t="shared" si="2"/>
        <v>52.15</v>
      </c>
      <c r="K55" s="314" t="s">
        <v>189</v>
      </c>
      <c r="L55" s="313">
        <f>I141</f>
        <v>3945.83</v>
      </c>
    </row>
    <row r="56" ht="15.75" customHeight="1" spans="1:12">
      <c r="A56" s="228" t="s">
        <v>108</v>
      </c>
      <c r="B56" s="225" t="s">
        <v>190</v>
      </c>
      <c r="C56" s="208"/>
      <c r="D56" s="208"/>
      <c r="E56" s="208"/>
      <c r="F56" s="208"/>
      <c r="G56" s="210"/>
      <c r="H56" s="213" t="s">
        <v>187</v>
      </c>
      <c r="I56" s="315">
        <v>4.31</v>
      </c>
      <c r="J56" s="289">
        <f t="shared" si="2"/>
        <v>4.31</v>
      </c>
      <c r="K56" s="316" t="s">
        <v>191</v>
      </c>
      <c r="L56" s="317">
        <f>L43</f>
        <v>3649.396871</v>
      </c>
    </row>
    <row r="57" ht="15.75" customHeight="1" spans="1:12">
      <c r="A57" s="212" t="s">
        <v>192</v>
      </c>
      <c r="B57" s="208"/>
      <c r="C57" s="208"/>
      <c r="D57" s="208"/>
      <c r="E57" s="208"/>
      <c r="F57" s="208"/>
      <c r="G57" s="208"/>
      <c r="H57" s="210"/>
      <c r="I57" s="318">
        <f>SUM(I53:I56)</f>
        <v>530.28</v>
      </c>
      <c r="J57" s="293"/>
      <c r="K57" s="319" t="s">
        <v>193</v>
      </c>
      <c r="L57" s="320">
        <f>L55-L56</f>
        <v>296.433129</v>
      </c>
    </row>
    <row r="58" ht="15.75" customHeight="1" spans="1:12">
      <c r="A58" s="241"/>
      <c r="B58" s="208"/>
      <c r="C58" s="208"/>
      <c r="D58" s="208"/>
      <c r="E58" s="208"/>
      <c r="F58" s="208"/>
      <c r="G58" s="208"/>
      <c r="H58" s="208"/>
      <c r="I58" s="210"/>
      <c r="J58" s="293"/>
      <c r="K58" s="321" t="s">
        <v>194</v>
      </c>
      <c r="L58" s="322">
        <f>SUM(I70:I73,I98,I106,I115)</f>
        <v>346.91</v>
      </c>
    </row>
    <row r="59" ht="15.75" customHeight="1" spans="1:13">
      <c r="A59" s="212" t="s">
        <v>195</v>
      </c>
      <c r="B59" s="208"/>
      <c r="C59" s="208"/>
      <c r="D59" s="208"/>
      <c r="E59" s="208"/>
      <c r="F59" s="208"/>
      <c r="G59" s="208"/>
      <c r="H59" s="208"/>
      <c r="I59" s="210"/>
      <c r="J59" s="293"/>
      <c r="K59" s="321" t="s">
        <v>196</v>
      </c>
      <c r="L59" s="323">
        <f>L57-L58</f>
        <v>-50.4768710000004</v>
      </c>
      <c r="M59" s="1" t="s">
        <v>197</v>
      </c>
    </row>
    <row r="60" ht="15.75" customHeight="1" spans="1:13">
      <c r="A60" s="212" t="s">
        <v>198</v>
      </c>
      <c r="B60" s="208"/>
      <c r="C60" s="208"/>
      <c r="D60" s="208"/>
      <c r="E60" s="208"/>
      <c r="F60" s="208"/>
      <c r="G60" s="208"/>
      <c r="H60" s="210"/>
      <c r="I60" s="227" t="s">
        <v>139</v>
      </c>
      <c r="J60" s="293"/>
      <c r="K60" s="324" t="s">
        <v>199</v>
      </c>
      <c r="L60" s="325">
        <f>ROUND(L59*L51,2)</f>
        <v>-403.81</v>
      </c>
      <c r="M60" s="1" t="s">
        <v>303</v>
      </c>
    </row>
    <row r="61" ht="15.75" customHeight="1" spans="1:13">
      <c r="A61" s="228" t="s">
        <v>73</v>
      </c>
      <c r="B61" s="216" t="s">
        <v>201</v>
      </c>
      <c r="C61" s="208"/>
      <c r="D61" s="208"/>
      <c r="E61" s="208"/>
      <c r="F61" s="208"/>
      <c r="G61" s="208"/>
      <c r="H61" s="210"/>
      <c r="I61" s="292">
        <f>I37</f>
        <v>313.93</v>
      </c>
      <c r="J61" s="293"/>
      <c r="K61" s="324" t="s">
        <v>202</v>
      </c>
      <c r="L61" s="325">
        <f>ROUND((L59*12)*L51,2)</f>
        <v>-4845.78</v>
      </c>
      <c r="M61" s="1" t="s">
        <v>203</v>
      </c>
    </row>
    <row r="62" ht="15.75" customHeight="1" spans="1:14">
      <c r="A62" s="228" t="s">
        <v>204</v>
      </c>
      <c r="B62" s="216" t="s">
        <v>205</v>
      </c>
      <c r="C62" s="208"/>
      <c r="D62" s="208"/>
      <c r="E62" s="208"/>
      <c r="F62" s="208"/>
      <c r="G62" s="208"/>
      <c r="H62" s="210"/>
      <c r="I62" s="292">
        <f>I50</f>
        <v>686.91</v>
      </c>
      <c r="J62" s="293"/>
      <c r="K62" s="326" t="s">
        <v>206</v>
      </c>
      <c r="L62" s="326"/>
      <c r="N62" s="327"/>
    </row>
    <row r="63" ht="15.75" customHeight="1" spans="1:12">
      <c r="A63" s="228" t="s">
        <v>207</v>
      </c>
      <c r="B63" s="216" t="s">
        <v>208</v>
      </c>
      <c r="C63" s="208"/>
      <c r="D63" s="208"/>
      <c r="E63" s="208"/>
      <c r="F63" s="208"/>
      <c r="G63" s="208"/>
      <c r="H63" s="210"/>
      <c r="I63" s="292">
        <f>I57</f>
        <v>530.28</v>
      </c>
      <c r="J63" s="293"/>
      <c r="K63" s="326"/>
      <c r="L63" s="326"/>
    </row>
    <row r="64" ht="15.75" customHeight="1" spans="1:12">
      <c r="A64" s="212" t="s">
        <v>209</v>
      </c>
      <c r="B64" s="208"/>
      <c r="C64" s="208"/>
      <c r="D64" s="208"/>
      <c r="E64" s="208"/>
      <c r="F64" s="208"/>
      <c r="G64" s="208"/>
      <c r="H64" s="210"/>
      <c r="I64" s="288">
        <f>SUM(I61:I63)</f>
        <v>1531.12</v>
      </c>
      <c r="J64" s="293"/>
      <c r="K64" s="326"/>
      <c r="L64" s="326"/>
    </row>
    <row r="65" ht="15.75" customHeight="1" spans="1:12">
      <c r="A65" s="328" t="s">
        <v>210</v>
      </c>
      <c r="B65" s="234"/>
      <c r="C65" s="234"/>
      <c r="D65" s="234"/>
      <c r="E65" s="234"/>
      <c r="F65" s="234"/>
      <c r="G65" s="235" t="s">
        <v>162</v>
      </c>
      <c r="H65" s="208"/>
      <c r="I65" s="294">
        <f>I31</f>
        <v>1536.59</v>
      </c>
      <c r="J65" s="293"/>
      <c r="K65" s="326"/>
      <c r="L65" s="326"/>
    </row>
    <row r="66" ht="15.75" customHeight="1" spans="1:12">
      <c r="A66" s="236"/>
      <c r="B66" s="328"/>
      <c r="C66" s="328"/>
      <c r="D66" s="328"/>
      <c r="E66" s="328"/>
      <c r="F66" s="237"/>
      <c r="G66" s="235" t="s">
        <v>211</v>
      </c>
      <c r="H66" s="208"/>
      <c r="I66" s="294">
        <f>I64</f>
        <v>1531.12</v>
      </c>
      <c r="J66" s="293"/>
      <c r="K66" s="326"/>
      <c r="L66" s="326"/>
    </row>
    <row r="67" ht="15.75" customHeight="1" spans="1:12">
      <c r="A67" s="238"/>
      <c r="B67" s="239"/>
      <c r="C67" s="239"/>
      <c r="D67" s="239"/>
      <c r="E67" s="239"/>
      <c r="F67" s="239"/>
      <c r="G67" s="235" t="s">
        <v>75</v>
      </c>
      <c r="H67" s="208"/>
      <c r="I67" s="294">
        <f>SUM(I65:I66)</f>
        <v>3067.71</v>
      </c>
      <c r="J67" s="293"/>
      <c r="K67" s="326"/>
      <c r="L67" s="326"/>
    </row>
    <row r="68" ht="15.75" customHeight="1" spans="1:12">
      <c r="A68" s="212" t="s">
        <v>212</v>
      </c>
      <c r="B68" s="208"/>
      <c r="C68" s="208"/>
      <c r="D68" s="208"/>
      <c r="E68" s="208"/>
      <c r="F68" s="208"/>
      <c r="G68" s="208"/>
      <c r="H68" s="208"/>
      <c r="I68" s="210"/>
      <c r="J68" s="293"/>
      <c r="K68" s="326"/>
      <c r="L68" s="326"/>
    </row>
    <row r="69" ht="15.75" customHeight="1" spans="1:12">
      <c r="A69" s="228">
        <v>3</v>
      </c>
      <c r="B69" s="212" t="s">
        <v>213</v>
      </c>
      <c r="C69" s="208"/>
      <c r="D69" s="208"/>
      <c r="E69" s="208"/>
      <c r="F69" s="208"/>
      <c r="G69" s="210"/>
      <c r="H69" s="227" t="s">
        <v>138</v>
      </c>
      <c r="I69" s="227" t="s">
        <v>139</v>
      </c>
      <c r="J69" s="293"/>
      <c r="K69" s="326"/>
      <c r="L69" s="326"/>
    </row>
    <row r="70" ht="15.75" customHeight="1" spans="1:12">
      <c r="A70" s="228" t="s">
        <v>97</v>
      </c>
      <c r="B70" s="214" t="s">
        <v>214</v>
      </c>
      <c r="C70" s="208"/>
      <c r="D70" s="208"/>
      <c r="E70" s="208"/>
      <c r="F70" s="208"/>
      <c r="G70" s="210"/>
      <c r="H70" s="230">
        <f>ROUND(((1/12)*5%),4)</f>
        <v>0.0042</v>
      </c>
      <c r="I70" s="292">
        <f t="shared" ref="I70:I74" si="3">ROUND(H70*$I$67,2)</f>
        <v>12.88</v>
      </c>
      <c r="J70" s="293"/>
      <c r="K70" s="326"/>
      <c r="L70" s="326"/>
    </row>
    <row r="71" ht="15.75" customHeight="1" spans="1:12">
      <c r="A71" s="228" t="s">
        <v>100</v>
      </c>
      <c r="B71" s="214" t="s">
        <v>215</v>
      </c>
      <c r="C71" s="208"/>
      <c r="D71" s="208"/>
      <c r="E71" s="208"/>
      <c r="F71" s="208"/>
      <c r="G71" s="210"/>
      <c r="H71" s="230">
        <f>TRUNC(H70*H49,4)</f>
        <v>0.0003</v>
      </c>
      <c r="I71" s="292">
        <f t="shared" si="3"/>
        <v>0.92</v>
      </c>
      <c r="J71" s="293"/>
      <c r="K71" s="326"/>
      <c r="L71" s="326"/>
    </row>
    <row r="72" ht="15.75" customHeight="1" spans="1:12">
      <c r="A72" s="228" t="s">
        <v>104</v>
      </c>
      <c r="B72" s="214" t="s">
        <v>216</v>
      </c>
      <c r="C72" s="208"/>
      <c r="D72" s="208"/>
      <c r="E72" s="208"/>
      <c r="F72" s="208"/>
      <c r="G72" s="210"/>
      <c r="H72" s="230">
        <f>ROUND(((7/30)/12)*95%,4)</f>
        <v>0.0185</v>
      </c>
      <c r="I72" s="292">
        <f t="shared" si="3"/>
        <v>56.75</v>
      </c>
      <c r="J72" s="293"/>
      <c r="K72" s="260"/>
      <c r="L72" s="260"/>
    </row>
    <row r="73" ht="15.75" customHeight="1" spans="1:12">
      <c r="A73" s="329" t="s">
        <v>108</v>
      </c>
      <c r="B73" s="330" t="s">
        <v>217</v>
      </c>
      <c r="C73" s="208"/>
      <c r="D73" s="208"/>
      <c r="E73" s="208"/>
      <c r="F73" s="208"/>
      <c r="G73" s="210"/>
      <c r="H73" s="230">
        <f>ROUND(H72*H50,4)</f>
        <v>0.0069</v>
      </c>
      <c r="I73" s="292">
        <f t="shared" si="3"/>
        <v>21.17</v>
      </c>
      <c r="J73" s="293"/>
      <c r="K73" s="260"/>
      <c r="L73" s="260"/>
    </row>
    <row r="74" ht="15.75" customHeight="1" spans="1:12">
      <c r="A74" s="228" t="s">
        <v>148</v>
      </c>
      <c r="B74" s="214" t="s">
        <v>218</v>
      </c>
      <c r="C74" s="208"/>
      <c r="D74" s="208"/>
      <c r="E74" s="208"/>
      <c r="F74" s="208"/>
      <c r="G74" s="210"/>
      <c r="H74" s="230">
        <v>0.04</v>
      </c>
      <c r="I74" s="292">
        <f t="shared" si="3"/>
        <v>122.71</v>
      </c>
      <c r="J74" s="289">
        <f>I74</f>
        <v>122.71</v>
      </c>
      <c r="K74" s="260"/>
      <c r="L74" s="260"/>
    </row>
    <row r="75" ht="15.75" customHeight="1" spans="1:12">
      <c r="A75" s="212" t="s">
        <v>219</v>
      </c>
      <c r="B75" s="208"/>
      <c r="C75" s="208"/>
      <c r="D75" s="208"/>
      <c r="E75" s="208"/>
      <c r="F75" s="208"/>
      <c r="G75" s="210"/>
      <c r="H75" s="232">
        <f>SUM(H70:H74)</f>
        <v>0.0699</v>
      </c>
      <c r="I75" s="288">
        <f>SUM(I70:I74)</f>
        <v>214.43</v>
      </c>
      <c r="J75" s="293"/>
      <c r="K75" s="350"/>
      <c r="L75" s="260"/>
    </row>
    <row r="76" ht="15.75" customHeight="1" spans="1:12">
      <c r="A76" s="233" t="s">
        <v>220</v>
      </c>
      <c r="B76" s="234"/>
      <c r="C76" s="234"/>
      <c r="D76" s="234"/>
      <c r="E76" s="234"/>
      <c r="F76" s="234"/>
      <c r="G76" s="235" t="s">
        <v>162</v>
      </c>
      <c r="H76" s="208"/>
      <c r="I76" s="294">
        <f>I31</f>
        <v>1536.59</v>
      </c>
      <c r="J76" s="293"/>
      <c r="K76" s="350"/>
      <c r="L76" s="260"/>
    </row>
    <row r="77" ht="15.75" customHeight="1" spans="1:12">
      <c r="A77" s="236"/>
      <c r="B77" s="233"/>
      <c r="C77" s="233"/>
      <c r="D77" s="233"/>
      <c r="E77" s="233"/>
      <c r="F77" s="237"/>
      <c r="G77" s="235" t="s">
        <v>211</v>
      </c>
      <c r="H77" s="208"/>
      <c r="I77" s="294">
        <f>I64</f>
        <v>1531.12</v>
      </c>
      <c r="J77" s="293"/>
      <c r="K77" s="350"/>
      <c r="L77" s="260"/>
    </row>
    <row r="78" ht="15.75" customHeight="1" spans="1:14">
      <c r="A78" s="236"/>
      <c r="B78" s="233"/>
      <c r="C78" s="233"/>
      <c r="D78" s="233"/>
      <c r="E78" s="233"/>
      <c r="F78" s="237"/>
      <c r="G78" s="235" t="s">
        <v>221</v>
      </c>
      <c r="H78" s="208"/>
      <c r="I78" s="294">
        <f>I75</f>
        <v>214.43</v>
      </c>
      <c r="J78" s="293"/>
      <c r="K78" s="350"/>
      <c r="L78" s="260"/>
      <c r="N78" s="351"/>
    </row>
    <row r="79" ht="15.75" customHeight="1" spans="1:12">
      <c r="A79" s="236"/>
      <c r="B79" s="237"/>
      <c r="C79" s="237"/>
      <c r="D79" s="237"/>
      <c r="E79" s="237"/>
      <c r="F79" s="237"/>
      <c r="G79" s="235" t="s">
        <v>75</v>
      </c>
      <c r="H79" s="208"/>
      <c r="I79" s="294">
        <f>SUM(I76:I78)</f>
        <v>3282.14</v>
      </c>
      <c r="J79" s="293"/>
      <c r="K79" s="350"/>
      <c r="L79" s="260"/>
    </row>
    <row r="80" ht="15.75" customHeight="1" spans="1:12">
      <c r="A80" s="212" t="s">
        <v>222</v>
      </c>
      <c r="B80" s="208"/>
      <c r="C80" s="208"/>
      <c r="D80" s="208"/>
      <c r="E80" s="208"/>
      <c r="F80" s="208"/>
      <c r="G80" s="208"/>
      <c r="H80" s="208"/>
      <c r="I80" s="210"/>
      <c r="J80" s="290"/>
      <c r="K80" s="350"/>
      <c r="L80" s="260"/>
    </row>
    <row r="81" ht="15.75" customHeight="1" spans="1:12">
      <c r="A81" s="212" t="s">
        <v>223</v>
      </c>
      <c r="B81" s="208"/>
      <c r="C81" s="208"/>
      <c r="D81" s="208"/>
      <c r="E81" s="208"/>
      <c r="F81" s="208"/>
      <c r="G81" s="210"/>
      <c r="H81" s="227" t="s">
        <v>138</v>
      </c>
      <c r="I81" s="227" t="s">
        <v>139</v>
      </c>
      <c r="J81" s="293"/>
      <c r="K81" s="350"/>
      <c r="L81" s="352"/>
    </row>
    <row r="82" ht="15.75" customHeight="1" spans="1:12">
      <c r="A82" s="228" t="s">
        <v>97</v>
      </c>
      <c r="B82" s="214" t="s">
        <v>224</v>
      </c>
      <c r="C82" s="208"/>
      <c r="D82" s="208"/>
      <c r="E82" s="208"/>
      <c r="F82" s="208"/>
      <c r="G82" s="210"/>
      <c r="H82" s="230">
        <f>ROUND(((1+1/3)/12)/12,4)</f>
        <v>0.0093</v>
      </c>
      <c r="I82" s="292">
        <f t="shared" ref="I82:I87" si="4">ROUND(H82*$I$79,2)</f>
        <v>30.52</v>
      </c>
      <c r="J82" s="293"/>
      <c r="K82" s="350"/>
      <c r="L82" s="260"/>
    </row>
    <row r="83" ht="15.75" customHeight="1" spans="1:12">
      <c r="A83" s="228" t="s">
        <v>100</v>
      </c>
      <c r="B83" s="214" t="s">
        <v>225</v>
      </c>
      <c r="C83" s="208"/>
      <c r="D83" s="208"/>
      <c r="E83" s="208"/>
      <c r="F83" s="208"/>
      <c r="G83" s="210"/>
      <c r="H83" s="230">
        <f>ROUND((2/30)/12,4)</f>
        <v>0.0056</v>
      </c>
      <c r="I83" s="292">
        <f t="shared" si="4"/>
        <v>18.38</v>
      </c>
      <c r="J83" s="293"/>
      <c r="K83" s="260"/>
      <c r="L83" s="260"/>
    </row>
    <row r="84" ht="15.75" customHeight="1" spans="1:12">
      <c r="A84" s="228" t="s">
        <v>104</v>
      </c>
      <c r="B84" s="214" t="s">
        <v>226</v>
      </c>
      <c r="C84" s="208"/>
      <c r="D84" s="208"/>
      <c r="E84" s="208"/>
      <c r="F84" s="208"/>
      <c r="G84" s="210"/>
      <c r="H84" s="230">
        <f>ROUND(((5/30)/12)*2%,4)</f>
        <v>0.0003</v>
      </c>
      <c r="I84" s="292">
        <f t="shared" si="4"/>
        <v>0.98</v>
      </c>
      <c r="J84" s="293"/>
      <c r="K84" s="260"/>
      <c r="L84" s="260"/>
    </row>
    <row r="85" ht="15.75" customHeight="1" spans="1:12">
      <c r="A85" s="228" t="s">
        <v>108</v>
      </c>
      <c r="B85" s="214" t="s">
        <v>227</v>
      </c>
      <c r="C85" s="208"/>
      <c r="D85" s="208"/>
      <c r="E85" s="208"/>
      <c r="F85" s="208"/>
      <c r="G85" s="210"/>
      <c r="H85" s="230">
        <f>ROUND(((15/30)/12)*8%,4)</f>
        <v>0.0033</v>
      </c>
      <c r="I85" s="292">
        <f t="shared" si="4"/>
        <v>10.83</v>
      </c>
      <c r="J85" s="293"/>
      <c r="K85" s="260"/>
      <c r="L85" s="260"/>
    </row>
    <row r="86" ht="15.75" customHeight="1" spans="1:12">
      <c r="A86" s="228" t="s">
        <v>148</v>
      </c>
      <c r="B86" s="214" t="s">
        <v>228</v>
      </c>
      <c r="C86" s="208"/>
      <c r="D86" s="208"/>
      <c r="E86" s="208"/>
      <c r="F86" s="208"/>
      <c r="G86" s="210"/>
      <c r="H86" s="230">
        <f>ROUND(((1+1/3)/12*4/12)*2%,4)</f>
        <v>0.0007</v>
      </c>
      <c r="I86" s="292">
        <f t="shared" si="4"/>
        <v>2.3</v>
      </c>
      <c r="J86" s="293"/>
      <c r="K86" s="260"/>
      <c r="L86" s="260"/>
    </row>
    <row r="87" ht="15.75" customHeight="1" spans="1:12">
      <c r="A87" s="243" t="s">
        <v>150</v>
      </c>
      <c r="B87" s="331" t="s">
        <v>229</v>
      </c>
      <c r="C87" s="208"/>
      <c r="D87" s="208"/>
      <c r="E87" s="208"/>
      <c r="F87" s="208"/>
      <c r="G87" s="210"/>
      <c r="H87" s="332">
        <v>0</v>
      </c>
      <c r="I87" s="292">
        <f t="shared" si="4"/>
        <v>0</v>
      </c>
      <c r="J87" s="293"/>
      <c r="K87" s="260"/>
      <c r="L87" s="260"/>
    </row>
    <row r="88" ht="15.75" customHeight="1" spans="1:12">
      <c r="A88" s="212" t="s">
        <v>230</v>
      </c>
      <c r="B88" s="208"/>
      <c r="C88" s="208"/>
      <c r="D88" s="208"/>
      <c r="E88" s="208"/>
      <c r="F88" s="208"/>
      <c r="G88" s="210"/>
      <c r="H88" s="232">
        <f>SUM(H82:H87)</f>
        <v>0.0192</v>
      </c>
      <c r="I88" s="288">
        <f>SUM(I82:I87)</f>
        <v>63.01</v>
      </c>
      <c r="J88" s="293"/>
      <c r="K88" s="260"/>
      <c r="L88" s="353"/>
    </row>
    <row r="89" ht="15.75" customHeight="1" spans="1:12">
      <c r="A89" s="241"/>
      <c r="B89" s="208"/>
      <c r="C89" s="208"/>
      <c r="D89" s="208"/>
      <c r="E89" s="208"/>
      <c r="F89" s="208"/>
      <c r="G89" s="208"/>
      <c r="H89" s="208"/>
      <c r="I89" s="210"/>
      <c r="J89" s="293"/>
      <c r="K89" s="354"/>
      <c r="L89" s="260"/>
    </row>
    <row r="90" ht="15.75" customHeight="1" spans="1:12">
      <c r="A90" s="333" t="s">
        <v>231</v>
      </c>
      <c r="B90" s="208"/>
      <c r="C90" s="208"/>
      <c r="D90" s="208"/>
      <c r="E90" s="208"/>
      <c r="F90" s="208"/>
      <c r="G90" s="210"/>
      <c r="H90" s="334" t="s">
        <v>138</v>
      </c>
      <c r="I90" s="334" t="s">
        <v>139</v>
      </c>
      <c r="J90" s="293"/>
      <c r="K90" s="260"/>
      <c r="L90" s="260"/>
    </row>
    <row r="91" ht="15.75" customHeight="1" spans="1:12">
      <c r="A91" s="243" t="s">
        <v>97</v>
      </c>
      <c r="B91" s="331" t="s">
        <v>232</v>
      </c>
      <c r="C91" s="208"/>
      <c r="D91" s="208"/>
      <c r="E91" s="208"/>
      <c r="F91" s="208"/>
      <c r="G91" s="210"/>
      <c r="H91" s="332">
        <v>0</v>
      </c>
      <c r="I91" s="355">
        <f>I31*H91</f>
        <v>0</v>
      </c>
      <c r="J91" s="293"/>
      <c r="K91" s="260"/>
      <c r="L91" s="260"/>
    </row>
    <row r="92" ht="15.75" customHeight="1" spans="1:12">
      <c r="A92" s="333" t="s">
        <v>233</v>
      </c>
      <c r="B92" s="208"/>
      <c r="C92" s="208"/>
      <c r="D92" s="208"/>
      <c r="E92" s="208"/>
      <c r="F92" s="208"/>
      <c r="G92" s="210"/>
      <c r="H92" s="335">
        <f>H91</f>
        <v>0</v>
      </c>
      <c r="I92" s="356">
        <f>I91</f>
        <v>0</v>
      </c>
      <c r="J92" s="293"/>
      <c r="K92" s="357"/>
      <c r="L92" s="260"/>
    </row>
    <row r="93" ht="15.75" customHeight="1" spans="1:12">
      <c r="A93" s="241"/>
      <c r="B93" s="208"/>
      <c r="C93" s="208"/>
      <c r="D93" s="208"/>
      <c r="E93" s="208"/>
      <c r="F93" s="208"/>
      <c r="G93" s="208"/>
      <c r="H93" s="208"/>
      <c r="I93" s="210"/>
      <c r="J93" s="293"/>
      <c r="K93" s="260"/>
      <c r="L93" s="260"/>
    </row>
    <row r="94" ht="15.75" customHeight="1" spans="1:12">
      <c r="A94" s="212" t="s">
        <v>234</v>
      </c>
      <c r="B94" s="208"/>
      <c r="C94" s="208"/>
      <c r="D94" s="208"/>
      <c r="E94" s="208"/>
      <c r="F94" s="208"/>
      <c r="G94" s="208"/>
      <c r="H94" s="208"/>
      <c r="I94" s="210"/>
      <c r="J94" s="293"/>
      <c r="K94" s="260"/>
      <c r="L94" s="260"/>
    </row>
    <row r="95" ht="15.75" customHeight="1" spans="1:12">
      <c r="A95" s="212" t="s">
        <v>235</v>
      </c>
      <c r="B95" s="208"/>
      <c r="C95" s="208"/>
      <c r="D95" s="208"/>
      <c r="E95" s="208"/>
      <c r="F95" s="208"/>
      <c r="G95" s="208"/>
      <c r="H95" s="210"/>
      <c r="I95" s="227" t="s">
        <v>139</v>
      </c>
      <c r="J95" s="293"/>
      <c r="K95" s="260"/>
      <c r="L95" s="260"/>
    </row>
    <row r="96" ht="15.75" customHeight="1" spans="1:12">
      <c r="A96" s="228" t="s">
        <v>236</v>
      </c>
      <c r="B96" s="216" t="s">
        <v>237</v>
      </c>
      <c r="C96" s="208"/>
      <c r="D96" s="208"/>
      <c r="E96" s="208"/>
      <c r="F96" s="208"/>
      <c r="G96" s="208"/>
      <c r="H96" s="210"/>
      <c r="I96" s="292">
        <f>I88</f>
        <v>63.01</v>
      </c>
      <c r="J96" s="293"/>
      <c r="K96" s="260"/>
      <c r="L96" s="260"/>
    </row>
    <row r="97" ht="15.75" customHeight="1" spans="1:12">
      <c r="A97" s="243" t="s">
        <v>238</v>
      </c>
      <c r="B97" s="336" t="s">
        <v>239</v>
      </c>
      <c r="C97" s="208"/>
      <c r="D97" s="208"/>
      <c r="E97" s="208"/>
      <c r="F97" s="208"/>
      <c r="G97" s="208"/>
      <c r="H97" s="210"/>
      <c r="I97" s="355">
        <f>I92</f>
        <v>0</v>
      </c>
      <c r="J97" s="293"/>
      <c r="K97" s="260"/>
      <c r="L97" s="260"/>
    </row>
    <row r="98" ht="15.75" customHeight="1" spans="1:12">
      <c r="A98" s="212" t="s">
        <v>240</v>
      </c>
      <c r="B98" s="208"/>
      <c r="C98" s="208"/>
      <c r="D98" s="208"/>
      <c r="E98" s="208"/>
      <c r="F98" s="208"/>
      <c r="G98" s="208"/>
      <c r="H98" s="210"/>
      <c r="I98" s="288">
        <f>SUM(I96:I97)</f>
        <v>63.01</v>
      </c>
      <c r="J98" s="293"/>
      <c r="K98" s="260"/>
      <c r="L98" s="260"/>
    </row>
    <row r="99" ht="15.75" customHeight="1" spans="1:12">
      <c r="A99" s="241"/>
      <c r="B99" s="208"/>
      <c r="C99" s="208"/>
      <c r="D99" s="208"/>
      <c r="E99" s="208"/>
      <c r="F99" s="208"/>
      <c r="G99" s="208"/>
      <c r="H99" s="208"/>
      <c r="I99" s="210"/>
      <c r="J99" s="293"/>
      <c r="K99" s="260"/>
      <c r="L99" s="260"/>
    </row>
    <row r="100" ht="15.75" customHeight="1" spans="1:12">
      <c r="A100" s="212" t="s">
        <v>241</v>
      </c>
      <c r="B100" s="208"/>
      <c r="C100" s="208"/>
      <c r="D100" s="208"/>
      <c r="E100" s="208"/>
      <c r="F100" s="208"/>
      <c r="G100" s="208"/>
      <c r="H100" s="208"/>
      <c r="I100" s="210"/>
      <c r="J100" s="293"/>
      <c r="K100" s="260"/>
      <c r="L100" s="260"/>
    </row>
    <row r="101" ht="15.75" customHeight="1" spans="1:12">
      <c r="A101" s="227">
        <v>5</v>
      </c>
      <c r="B101" s="212" t="s">
        <v>242</v>
      </c>
      <c r="C101" s="208"/>
      <c r="D101" s="208"/>
      <c r="E101" s="208"/>
      <c r="F101" s="208"/>
      <c r="G101" s="210"/>
      <c r="H101" s="227"/>
      <c r="I101" s="227" t="s">
        <v>139</v>
      </c>
      <c r="J101" s="293"/>
      <c r="K101" s="260"/>
      <c r="L101" s="260"/>
    </row>
    <row r="102" ht="15.75" customHeight="1" spans="1:12">
      <c r="A102" s="337" t="s">
        <v>97</v>
      </c>
      <c r="B102" s="225" t="s">
        <v>243</v>
      </c>
      <c r="C102" s="208"/>
      <c r="D102" s="208"/>
      <c r="E102" s="208"/>
      <c r="F102" s="208"/>
      <c r="G102" s="210"/>
      <c r="H102" s="338" t="s">
        <v>187</v>
      </c>
      <c r="I102" s="292">
        <v>0</v>
      </c>
      <c r="J102" s="293"/>
      <c r="K102" s="260"/>
      <c r="L102" s="260"/>
    </row>
    <row r="103" ht="15.75" customHeight="1" spans="1:12">
      <c r="A103" s="337" t="s">
        <v>100</v>
      </c>
      <c r="B103" s="225" t="s">
        <v>244</v>
      </c>
      <c r="C103" s="208"/>
      <c r="D103" s="208"/>
      <c r="E103" s="208"/>
      <c r="F103" s="208"/>
      <c r="G103" s="210"/>
      <c r="H103" s="338" t="s">
        <v>187</v>
      </c>
      <c r="I103" s="358">
        <v>49.11</v>
      </c>
      <c r="J103" s="293"/>
      <c r="K103" s="260"/>
      <c r="L103" s="260"/>
    </row>
    <row r="104" ht="15.75" customHeight="1" spans="1:12">
      <c r="A104" s="337" t="s">
        <v>104</v>
      </c>
      <c r="B104" s="225" t="s">
        <v>245</v>
      </c>
      <c r="C104" s="208"/>
      <c r="D104" s="208"/>
      <c r="E104" s="208"/>
      <c r="F104" s="208"/>
      <c r="G104" s="210"/>
      <c r="H104" s="338" t="s">
        <v>187</v>
      </c>
      <c r="I104" s="359">
        <v>47.33</v>
      </c>
      <c r="J104" s="293"/>
      <c r="K104" s="260"/>
      <c r="L104" s="260"/>
    </row>
    <row r="105" ht="15.75" customHeight="1" spans="1:12">
      <c r="A105" s="337" t="s">
        <v>108</v>
      </c>
      <c r="B105" s="225" t="s">
        <v>246</v>
      </c>
      <c r="C105" s="208"/>
      <c r="D105" s="208"/>
      <c r="E105" s="208"/>
      <c r="F105" s="208"/>
      <c r="G105" s="210"/>
      <c r="H105" s="339" t="s">
        <v>187</v>
      </c>
      <c r="I105" s="360">
        <v>52.76</v>
      </c>
      <c r="J105" s="293"/>
      <c r="K105" s="260"/>
      <c r="L105" s="260"/>
    </row>
    <row r="106" ht="15.75" customHeight="1" spans="1:12">
      <c r="A106" s="212" t="s">
        <v>247</v>
      </c>
      <c r="B106" s="208"/>
      <c r="C106" s="208"/>
      <c r="D106" s="208"/>
      <c r="E106" s="208"/>
      <c r="F106" s="208"/>
      <c r="G106" s="210"/>
      <c r="H106" s="232" t="s">
        <v>187</v>
      </c>
      <c r="I106" s="288">
        <f>SUM(I102:I105)</f>
        <v>149.2</v>
      </c>
      <c r="J106" s="293"/>
      <c r="K106" s="260"/>
      <c r="L106" s="260"/>
    </row>
    <row r="107" ht="15.75" customHeight="1" spans="1:12">
      <c r="A107" s="233" t="s">
        <v>248</v>
      </c>
      <c r="B107" s="234"/>
      <c r="C107" s="234"/>
      <c r="D107" s="234"/>
      <c r="E107" s="234"/>
      <c r="F107" s="234"/>
      <c r="G107" s="235" t="s">
        <v>162</v>
      </c>
      <c r="H107" s="208"/>
      <c r="I107" s="294">
        <f>I31</f>
        <v>1536.59</v>
      </c>
      <c r="J107" s="293"/>
      <c r="K107" s="260"/>
      <c r="L107" s="260"/>
    </row>
    <row r="108" ht="15.75" customHeight="1" spans="1:12">
      <c r="A108" s="236"/>
      <c r="B108" s="233"/>
      <c r="C108" s="233"/>
      <c r="D108" s="233"/>
      <c r="E108" s="233"/>
      <c r="F108" s="237"/>
      <c r="G108" s="235" t="s">
        <v>211</v>
      </c>
      <c r="H108" s="208"/>
      <c r="I108" s="294">
        <f>I64</f>
        <v>1531.12</v>
      </c>
      <c r="J108" s="293"/>
      <c r="K108" s="260"/>
      <c r="L108" s="260"/>
    </row>
    <row r="109" ht="15.75" customHeight="1" spans="1:12">
      <c r="A109" s="236"/>
      <c r="B109" s="233"/>
      <c r="C109" s="233"/>
      <c r="D109" s="233"/>
      <c r="E109" s="233"/>
      <c r="F109" s="237"/>
      <c r="G109" s="235" t="s">
        <v>221</v>
      </c>
      <c r="H109" s="208"/>
      <c r="I109" s="294">
        <f>I75</f>
        <v>214.43</v>
      </c>
      <c r="J109" s="293"/>
      <c r="K109" s="260"/>
      <c r="L109" s="260"/>
    </row>
    <row r="110" ht="15.75" customHeight="1" spans="1:12">
      <c r="A110" s="236"/>
      <c r="B110" s="233"/>
      <c r="C110" s="233"/>
      <c r="D110" s="233"/>
      <c r="E110" s="233"/>
      <c r="F110" s="237"/>
      <c r="G110" s="235" t="s">
        <v>249</v>
      </c>
      <c r="H110" s="208"/>
      <c r="I110" s="294">
        <f>I98</f>
        <v>63.01</v>
      </c>
      <c r="J110" s="293"/>
      <c r="K110" s="299"/>
      <c r="L110" s="299"/>
    </row>
    <row r="111" ht="15.75" customHeight="1" spans="1:12">
      <c r="A111" s="236"/>
      <c r="B111" s="233"/>
      <c r="C111" s="233"/>
      <c r="D111" s="233"/>
      <c r="E111" s="233"/>
      <c r="F111" s="237"/>
      <c r="G111" s="235" t="s">
        <v>250</v>
      </c>
      <c r="H111" s="208"/>
      <c r="I111" s="294">
        <f>I106</f>
        <v>149.2</v>
      </c>
      <c r="J111" s="293"/>
      <c r="K111" s="299"/>
      <c r="L111" s="299"/>
    </row>
    <row r="112" ht="15.75" hidden="1" customHeight="1" spans="1:12">
      <c r="A112" s="236"/>
      <c r="B112" s="237"/>
      <c r="C112" s="237"/>
      <c r="D112" s="237"/>
      <c r="E112" s="237"/>
      <c r="F112" s="237"/>
      <c r="G112" s="235" t="s">
        <v>75</v>
      </c>
      <c r="H112" s="208"/>
      <c r="I112" s="294">
        <f>SUM(I107:I111)</f>
        <v>3494.35</v>
      </c>
      <c r="J112" s="293"/>
      <c r="K112" s="260"/>
      <c r="L112" s="260"/>
    </row>
    <row r="113" ht="15.75" customHeight="1" spans="1:12">
      <c r="A113" s="212" t="s">
        <v>251</v>
      </c>
      <c r="B113" s="208"/>
      <c r="C113" s="208"/>
      <c r="D113" s="208"/>
      <c r="E113" s="208"/>
      <c r="F113" s="208"/>
      <c r="G113" s="208"/>
      <c r="H113" s="208"/>
      <c r="I113" s="210"/>
      <c r="J113" s="293"/>
      <c r="K113" s="260"/>
      <c r="L113" s="260"/>
    </row>
    <row r="114" ht="15.75" customHeight="1" spans="1:12">
      <c r="A114" s="227">
        <v>6</v>
      </c>
      <c r="B114" s="212" t="s">
        <v>252</v>
      </c>
      <c r="C114" s="208"/>
      <c r="D114" s="208"/>
      <c r="E114" s="208"/>
      <c r="F114" s="208"/>
      <c r="G114" s="210"/>
      <c r="H114" s="227" t="s">
        <v>138</v>
      </c>
      <c r="I114" s="227" t="s">
        <v>139</v>
      </c>
      <c r="J114" s="293"/>
      <c r="K114" s="260"/>
      <c r="L114" s="260"/>
    </row>
    <row r="115" ht="15.75" customHeight="1" spans="1:12">
      <c r="A115" s="228" t="s">
        <v>97</v>
      </c>
      <c r="B115" s="214" t="s">
        <v>253</v>
      </c>
      <c r="C115" s="208"/>
      <c r="D115" s="208"/>
      <c r="E115" s="208"/>
      <c r="F115" s="208"/>
      <c r="G115" s="210"/>
      <c r="H115" s="340">
        <v>0.0123</v>
      </c>
      <c r="I115" s="292">
        <f>ROUND(H115*I112,2)</f>
        <v>42.98</v>
      </c>
      <c r="J115" s="293"/>
      <c r="K115" s="260"/>
      <c r="L115" s="260"/>
    </row>
    <row r="116" ht="15.75" customHeight="1" spans="1:12">
      <c r="A116" s="228" t="s">
        <v>100</v>
      </c>
      <c r="B116" s="214" t="s">
        <v>254</v>
      </c>
      <c r="C116" s="208"/>
      <c r="D116" s="208"/>
      <c r="E116" s="208"/>
      <c r="F116" s="208"/>
      <c r="G116" s="210"/>
      <c r="H116" s="340">
        <v>0.0123</v>
      </c>
      <c r="I116" s="292">
        <f>ROUND(H116*(I112+I115),2)</f>
        <v>43.51</v>
      </c>
      <c r="J116" s="293"/>
      <c r="K116" s="260"/>
      <c r="L116" s="260"/>
    </row>
    <row r="117" ht="15.75" customHeight="1" spans="1:12">
      <c r="A117" s="228" t="s">
        <v>104</v>
      </c>
      <c r="B117" s="341" t="s">
        <v>255</v>
      </c>
      <c r="C117" s="208"/>
      <c r="D117" s="208"/>
      <c r="E117" s="208"/>
      <c r="F117" s="208"/>
      <c r="G117" s="210"/>
      <c r="H117" s="230"/>
      <c r="I117" s="361"/>
      <c r="J117" s="293"/>
      <c r="K117" s="260"/>
      <c r="L117" s="260"/>
    </row>
    <row r="118" ht="15.75" customHeight="1" spans="1:12">
      <c r="A118" s="228" t="s">
        <v>256</v>
      </c>
      <c r="B118" s="214" t="s">
        <v>257</v>
      </c>
      <c r="C118" s="208"/>
      <c r="D118" s="208"/>
      <c r="E118" s="208"/>
      <c r="F118" s="208"/>
      <c r="G118" s="210"/>
      <c r="H118" s="340">
        <v>0.0076</v>
      </c>
      <c r="I118" s="292">
        <f t="shared" ref="I118:I120" si="5">ROUND($I$128*H118,2)</f>
        <v>29.99</v>
      </c>
      <c r="J118" s="293"/>
      <c r="K118" s="260"/>
      <c r="L118" s="260"/>
    </row>
    <row r="119" ht="15.75" customHeight="1" spans="1:12">
      <c r="A119" s="228" t="s">
        <v>258</v>
      </c>
      <c r="B119" s="214" t="s">
        <v>152</v>
      </c>
      <c r="C119" s="208"/>
      <c r="D119" s="208"/>
      <c r="E119" s="208"/>
      <c r="F119" s="208"/>
      <c r="G119" s="210"/>
      <c r="H119" s="342">
        <v>0.0349</v>
      </c>
      <c r="I119" s="292">
        <f t="shared" si="5"/>
        <v>137.71</v>
      </c>
      <c r="J119" s="293"/>
      <c r="K119" s="260"/>
      <c r="L119" s="260"/>
    </row>
    <row r="120" ht="15.75" customHeight="1" spans="1:12">
      <c r="A120" s="228" t="s">
        <v>259</v>
      </c>
      <c r="B120" s="214" t="s">
        <v>260</v>
      </c>
      <c r="C120" s="208"/>
      <c r="D120" s="208"/>
      <c r="E120" s="208"/>
      <c r="F120" s="208"/>
      <c r="G120" s="210"/>
      <c r="H120" s="343">
        <v>0.05</v>
      </c>
      <c r="I120" s="292">
        <f t="shared" si="5"/>
        <v>197.29</v>
      </c>
      <c r="J120" s="293"/>
      <c r="K120" s="260"/>
      <c r="L120" s="260"/>
    </row>
    <row r="121" ht="15.75" customHeight="1" spans="1:12">
      <c r="A121" s="212" t="s">
        <v>261</v>
      </c>
      <c r="B121" s="208"/>
      <c r="C121" s="208"/>
      <c r="D121" s="208"/>
      <c r="E121" s="208"/>
      <c r="F121" s="208"/>
      <c r="G121" s="210"/>
      <c r="H121" s="344">
        <f>SUM(H115:H120)</f>
        <v>0.1171</v>
      </c>
      <c r="I121" s="288">
        <f>SUM(I115:I120)</f>
        <v>451.48</v>
      </c>
      <c r="J121" s="293"/>
      <c r="K121" s="260"/>
      <c r="L121" s="260"/>
    </row>
    <row r="122" ht="15.75" customHeight="1" spans="1:12">
      <c r="A122" s="215"/>
      <c r="B122" s="345"/>
      <c r="C122" s="345"/>
      <c r="D122" s="345"/>
      <c r="E122" s="345"/>
      <c r="F122" s="345"/>
      <c r="G122" s="345"/>
      <c r="H122" s="345"/>
      <c r="I122" s="261"/>
      <c r="J122" s="293"/>
      <c r="K122" s="260"/>
      <c r="L122" s="260"/>
    </row>
    <row r="123" ht="15.75" customHeight="1" spans="1:12">
      <c r="A123" s="346" t="s">
        <v>262</v>
      </c>
      <c r="B123" s="347" t="s">
        <v>263</v>
      </c>
      <c r="C123" s="347"/>
      <c r="D123" s="347"/>
      <c r="E123" s="347"/>
      <c r="F123" s="347"/>
      <c r="G123" s="347"/>
      <c r="H123" s="348">
        <f>SUM(H118+H119+H120)</f>
        <v>0.0925</v>
      </c>
      <c r="I123" s="362"/>
      <c r="J123" s="293"/>
      <c r="K123" s="260"/>
      <c r="L123" s="260"/>
    </row>
    <row r="124" ht="15.75" customHeight="1" spans="1:12">
      <c r="A124" s="346"/>
      <c r="B124" s="347">
        <v>100</v>
      </c>
      <c r="C124" s="347"/>
      <c r="D124" s="347"/>
      <c r="E124" s="347"/>
      <c r="F124" s="347"/>
      <c r="G124" s="347"/>
      <c r="H124" s="348"/>
      <c r="I124" s="362"/>
      <c r="J124" s="293"/>
      <c r="K124" s="260"/>
      <c r="L124" s="260"/>
    </row>
    <row r="125" ht="15.75" customHeight="1" spans="1:12">
      <c r="A125" s="349"/>
      <c r="B125" s="347"/>
      <c r="C125" s="347"/>
      <c r="D125" s="347"/>
      <c r="E125" s="347"/>
      <c r="F125" s="347"/>
      <c r="G125" s="347"/>
      <c r="H125" s="348"/>
      <c r="I125" s="362"/>
      <c r="J125" s="293"/>
      <c r="K125" s="299"/>
      <c r="L125" s="299"/>
    </row>
    <row r="126" ht="15.75" customHeight="1" spans="1:12">
      <c r="A126" s="346" t="s">
        <v>264</v>
      </c>
      <c r="B126" s="347" t="s">
        <v>265</v>
      </c>
      <c r="C126" s="347"/>
      <c r="D126" s="347"/>
      <c r="E126" s="347"/>
      <c r="F126" s="347"/>
      <c r="G126" s="347"/>
      <c r="H126" s="348"/>
      <c r="I126" s="362">
        <f>I112+I115+I116</f>
        <v>3580.84</v>
      </c>
      <c r="J126" s="293"/>
      <c r="K126" s="260"/>
      <c r="L126" s="260"/>
    </row>
    <row r="127" ht="15.75" customHeight="1" spans="1:12">
      <c r="A127" s="346"/>
      <c r="B127" s="347"/>
      <c r="C127" s="347"/>
      <c r="D127" s="347"/>
      <c r="E127" s="347"/>
      <c r="F127" s="347"/>
      <c r="G127" s="347"/>
      <c r="H127" s="348"/>
      <c r="I127" s="362"/>
      <c r="J127" s="293"/>
      <c r="K127" s="260"/>
      <c r="L127" s="260"/>
    </row>
    <row r="128" ht="15.75" customHeight="1" spans="1:12">
      <c r="A128" s="346" t="s">
        <v>266</v>
      </c>
      <c r="B128" s="347" t="s">
        <v>267</v>
      </c>
      <c r="C128" s="347"/>
      <c r="D128" s="347"/>
      <c r="E128" s="347"/>
      <c r="F128" s="347"/>
      <c r="G128" s="347"/>
      <c r="H128" s="348"/>
      <c r="I128" s="362">
        <f>ROUND(I126/(1-H123),2)</f>
        <v>3945.83</v>
      </c>
      <c r="J128" s="293"/>
      <c r="K128" s="260"/>
      <c r="L128" s="260"/>
    </row>
    <row r="129" ht="15.75" customHeight="1" spans="1:12">
      <c r="A129" s="346"/>
      <c r="B129" s="347"/>
      <c r="C129" s="347"/>
      <c r="D129" s="347"/>
      <c r="E129" s="347"/>
      <c r="F129" s="347"/>
      <c r="G129" s="347"/>
      <c r="H129" s="348"/>
      <c r="I129" s="362"/>
      <c r="J129" s="293"/>
      <c r="K129" s="260"/>
      <c r="L129" s="260"/>
    </row>
    <row r="130" ht="15.75" customHeight="1" spans="1:12">
      <c r="A130" s="346"/>
      <c r="B130" s="347" t="s">
        <v>268</v>
      </c>
      <c r="C130" s="347"/>
      <c r="D130" s="347"/>
      <c r="E130" s="347"/>
      <c r="F130" s="347"/>
      <c r="G130" s="347"/>
      <c r="H130" s="348"/>
      <c r="I130" s="362">
        <f>I128-I126</f>
        <v>364.99</v>
      </c>
      <c r="J130" s="293"/>
      <c r="K130" s="260"/>
      <c r="L130" s="260"/>
    </row>
    <row r="131" ht="15.75" customHeight="1" spans="1:12">
      <c r="A131" s="215"/>
      <c r="B131" s="363"/>
      <c r="C131" s="363"/>
      <c r="D131" s="363"/>
      <c r="E131" s="363"/>
      <c r="F131" s="363"/>
      <c r="G131" s="363"/>
      <c r="H131" s="363"/>
      <c r="I131" s="364"/>
      <c r="J131" s="293"/>
      <c r="K131" s="260"/>
      <c r="L131" s="260"/>
    </row>
    <row r="132" ht="15.75" customHeight="1" spans="1:12">
      <c r="A132" s="212" t="s">
        <v>269</v>
      </c>
      <c r="B132" s="208"/>
      <c r="C132" s="208"/>
      <c r="D132" s="208"/>
      <c r="E132" s="208"/>
      <c r="F132" s="208"/>
      <c r="G132" s="208"/>
      <c r="H132" s="208"/>
      <c r="I132" s="210"/>
      <c r="J132" s="293"/>
      <c r="K132" s="260"/>
      <c r="L132" s="260"/>
    </row>
    <row r="133" ht="15.75" customHeight="1" spans="1:12">
      <c r="A133" s="212" t="s">
        <v>270</v>
      </c>
      <c r="B133" s="208"/>
      <c r="C133" s="208"/>
      <c r="D133" s="208"/>
      <c r="E133" s="208"/>
      <c r="F133" s="208"/>
      <c r="G133" s="208"/>
      <c r="H133" s="210"/>
      <c r="I133" s="227" t="s">
        <v>139</v>
      </c>
      <c r="J133" s="293"/>
      <c r="K133" s="299"/>
      <c r="L133" s="299"/>
    </row>
    <row r="134" ht="15.75" customHeight="1" spans="1:12">
      <c r="A134" s="213" t="s">
        <v>97</v>
      </c>
      <c r="B134" s="214" t="str">
        <f>A23</f>
        <v>MÓDULO 1 - COMPOSIÇÃO DA REMUNERAÇÃO</v>
      </c>
      <c r="C134" s="208"/>
      <c r="D134" s="208"/>
      <c r="E134" s="208"/>
      <c r="F134" s="208"/>
      <c r="G134" s="208"/>
      <c r="H134" s="210"/>
      <c r="I134" s="365">
        <f>I31</f>
        <v>1536.59</v>
      </c>
      <c r="J134" s="293"/>
      <c r="K134" s="299"/>
      <c r="L134" s="299"/>
    </row>
    <row r="135" ht="15.75" customHeight="1" spans="1:12">
      <c r="A135" s="213" t="s">
        <v>100</v>
      </c>
      <c r="B135" s="214" t="str">
        <f>A33</f>
        <v>MÓDULO 2 – ENCARGOS E BENEFÍCIOS ANUAIS, MENSAIS E DIÁRIOS</v>
      </c>
      <c r="C135" s="208"/>
      <c r="D135" s="208"/>
      <c r="E135" s="208"/>
      <c r="F135" s="208"/>
      <c r="G135" s="208"/>
      <c r="H135" s="210"/>
      <c r="I135" s="365">
        <f>I64</f>
        <v>1531.12</v>
      </c>
      <c r="J135" s="293"/>
      <c r="K135" s="299"/>
      <c r="L135" s="299"/>
    </row>
    <row r="136" ht="15.75" customHeight="1" spans="1:12">
      <c r="A136" s="213" t="s">
        <v>104</v>
      </c>
      <c r="B136" s="214" t="str">
        <f>A68</f>
        <v>MÓDULO 3 – PROVISÃO PARA RESCISÃO</v>
      </c>
      <c r="C136" s="208"/>
      <c r="D136" s="208"/>
      <c r="E136" s="208"/>
      <c r="F136" s="208"/>
      <c r="G136" s="208"/>
      <c r="H136" s="210"/>
      <c r="I136" s="365">
        <f>I75</f>
        <v>214.43</v>
      </c>
      <c r="J136" s="293"/>
      <c r="K136" s="247"/>
      <c r="L136" s="247"/>
    </row>
    <row r="137" ht="15.75" customHeight="1" spans="1:12">
      <c r="A137" s="213" t="s">
        <v>108</v>
      </c>
      <c r="B137" s="214" t="str">
        <f>A80</f>
        <v>MÓDULO 4 – CUSTO DE REPOSIÇÃO DO PROFISSIONAL AUSENTE</v>
      </c>
      <c r="C137" s="208"/>
      <c r="D137" s="208"/>
      <c r="E137" s="208"/>
      <c r="F137" s="208"/>
      <c r="G137" s="208"/>
      <c r="H137" s="210"/>
      <c r="I137" s="365">
        <f>I98</f>
        <v>63.01</v>
      </c>
      <c r="J137" s="366"/>
      <c r="K137" s="247"/>
      <c r="L137" s="247"/>
    </row>
    <row r="138" ht="15.75" customHeight="1" spans="1:12">
      <c r="A138" s="213" t="s">
        <v>148</v>
      </c>
      <c r="B138" s="214" t="str">
        <f>A100</f>
        <v>MÓDULO 5 – INSUMOS DIVERSOS</v>
      </c>
      <c r="C138" s="208"/>
      <c r="D138" s="208"/>
      <c r="E138" s="208"/>
      <c r="F138" s="208"/>
      <c r="G138" s="208"/>
      <c r="H138" s="210"/>
      <c r="I138" s="365">
        <f>I106</f>
        <v>149.2</v>
      </c>
      <c r="J138" s="293"/>
      <c r="K138" s="247"/>
      <c r="L138" s="247"/>
    </row>
    <row r="139" ht="15.75" customHeight="1" spans="1:12">
      <c r="A139" s="212" t="s">
        <v>271</v>
      </c>
      <c r="B139" s="208"/>
      <c r="C139" s="208"/>
      <c r="D139" s="208"/>
      <c r="E139" s="208"/>
      <c r="F139" s="208"/>
      <c r="G139" s="208"/>
      <c r="H139" s="210"/>
      <c r="I139" s="288">
        <f>SUM(I134:I138)</f>
        <v>3494.35</v>
      </c>
      <c r="J139" s="293"/>
      <c r="K139" s="246"/>
      <c r="L139" s="246"/>
    </row>
    <row r="140" ht="15.75" customHeight="1" spans="1:12">
      <c r="A140" s="213" t="s">
        <v>150</v>
      </c>
      <c r="B140" s="214" t="str">
        <f>A113</f>
        <v>MÓDULO 6 – CUSTOS INDIRETOS, TRIBUTOS E LUCRO</v>
      </c>
      <c r="C140" s="208"/>
      <c r="D140" s="208"/>
      <c r="E140" s="208"/>
      <c r="F140" s="208"/>
      <c r="G140" s="208"/>
      <c r="H140" s="210"/>
      <c r="I140" s="365">
        <f>I121</f>
        <v>451.48</v>
      </c>
      <c r="J140" s="367">
        <f>SUM(J30:J139)</f>
        <v>2832.090236</v>
      </c>
      <c r="K140" s="246"/>
      <c r="L140" s="246"/>
    </row>
    <row r="141" ht="15.75" customHeight="1" spans="1:12">
      <c r="A141" s="212" t="s">
        <v>272</v>
      </c>
      <c r="B141" s="208"/>
      <c r="C141" s="208"/>
      <c r="D141" s="208"/>
      <c r="E141" s="208"/>
      <c r="F141" s="208"/>
      <c r="G141" s="208"/>
      <c r="H141" s="210"/>
      <c r="I141" s="288">
        <f>SUM(I139:I140)</f>
        <v>3945.83</v>
      </c>
      <c r="J141" s="246"/>
      <c r="K141" s="246"/>
      <c r="L141" s="246"/>
    </row>
    <row r="142" ht="15.75" customHeight="1" spans="9:9">
      <c r="I142" s="368"/>
    </row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51">
    <mergeCell ref="A1:I1"/>
    <mergeCell ref="A3:I3"/>
    <mergeCell ref="A4:I4"/>
    <mergeCell ref="A5:G5"/>
    <mergeCell ref="H5:I5"/>
    <mergeCell ref="A6:I6"/>
    <mergeCell ref="A7:I7"/>
    <mergeCell ref="B8:H8"/>
    <mergeCell ref="B9:H9"/>
    <mergeCell ref="B10:H10"/>
    <mergeCell ref="B11:H11"/>
    <mergeCell ref="A12:I12"/>
    <mergeCell ref="A13:I13"/>
    <mergeCell ref="A14:B14"/>
    <mergeCell ref="C14:D14"/>
    <mergeCell ref="E14:I14"/>
    <mergeCell ref="A15:B15"/>
    <mergeCell ref="C15:D15"/>
    <mergeCell ref="E15:I15"/>
    <mergeCell ref="A16:I16"/>
    <mergeCell ref="B17:H17"/>
    <mergeCell ref="B18:H18"/>
    <mergeCell ref="B19:H19"/>
    <mergeCell ref="B20:H20"/>
    <mergeCell ref="B21:H21"/>
    <mergeCell ref="A22:I22"/>
    <mergeCell ref="A23:I23"/>
    <mergeCell ref="B24:G24"/>
    <mergeCell ref="B25:G25"/>
    <mergeCell ref="B26:G26"/>
    <mergeCell ref="B27:G27"/>
    <mergeCell ref="B28:G28"/>
    <mergeCell ref="B29:G29"/>
    <mergeCell ref="B30:G30"/>
    <mergeCell ref="A31:H31"/>
    <mergeCell ref="A32:I32"/>
    <mergeCell ref="A33:I33"/>
    <mergeCell ref="A34:G34"/>
    <mergeCell ref="B35:G35"/>
    <mergeCell ref="B36:G36"/>
    <mergeCell ref="A37:G37"/>
    <mergeCell ref="G38:H38"/>
    <mergeCell ref="G39:H39"/>
    <mergeCell ref="G40:H40"/>
    <mergeCell ref="A41:G41"/>
    <mergeCell ref="B42:G42"/>
    <mergeCell ref="B43:G43"/>
    <mergeCell ref="B44:G44"/>
    <mergeCell ref="B45:G45"/>
    <mergeCell ref="B46:G46"/>
    <mergeCell ref="B47:G47"/>
    <mergeCell ref="B48:G48"/>
    <mergeCell ref="B49:G49"/>
    <mergeCell ref="K49:L49"/>
    <mergeCell ref="A50:G50"/>
    <mergeCell ref="K50:L50"/>
    <mergeCell ref="A51:I51"/>
    <mergeCell ref="A52:G52"/>
    <mergeCell ref="B53:G53"/>
    <mergeCell ref="B54:G54"/>
    <mergeCell ref="B55:G55"/>
    <mergeCell ref="B56:G56"/>
    <mergeCell ref="A57:H57"/>
    <mergeCell ref="A58:I58"/>
    <mergeCell ref="A59:I59"/>
    <mergeCell ref="A60:H60"/>
    <mergeCell ref="B61:H61"/>
    <mergeCell ref="B62:H62"/>
    <mergeCell ref="B63:H63"/>
    <mergeCell ref="A64:H64"/>
    <mergeCell ref="G65:H65"/>
    <mergeCell ref="G66:H66"/>
    <mergeCell ref="G67:H67"/>
    <mergeCell ref="A68:I68"/>
    <mergeCell ref="B69:G69"/>
    <mergeCell ref="B70:G70"/>
    <mergeCell ref="B71:G71"/>
    <mergeCell ref="B72:G72"/>
    <mergeCell ref="B73:G73"/>
    <mergeCell ref="B74:G74"/>
    <mergeCell ref="A75:G75"/>
    <mergeCell ref="G76:H76"/>
    <mergeCell ref="G77:H77"/>
    <mergeCell ref="G78:H78"/>
    <mergeCell ref="G79:H79"/>
    <mergeCell ref="A80:I80"/>
    <mergeCell ref="A81:G81"/>
    <mergeCell ref="B82:G82"/>
    <mergeCell ref="B83:G83"/>
    <mergeCell ref="B84:G84"/>
    <mergeCell ref="B85:G85"/>
    <mergeCell ref="B86:G86"/>
    <mergeCell ref="B87:G87"/>
    <mergeCell ref="A88:G88"/>
    <mergeCell ref="A89:I89"/>
    <mergeCell ref="A90:G90"/>
    <mergeCell ref="B91:G91"/>
    <mergeCell ref="A92:G92"/>
    <mergeCell ref="A93:I93"/>
    <mergeCell ref="A94:I94"/>
    <mergeCell ref="A95:H95"/>
    <mergeCell ref="B96:H96"/>
    <mergeCell ref="B97:H97"/>
    <mergeCell ref="A98:H98"/>
    <mergeCell ref="A99:I99"/>
    <mergeCell ref="A100:I100"/>
    <mergeCell ref="B101:G101"/>
    <mergeCell ref="B102:G102"/>
    <mergeCell ref="B103:G103"/>
    <mergeCell ref="B104:G104"/>
    <mergeCell ref="B105:G105"/>
    <mergeCell ref="A106:G106"/>
    <mergeCell ref="G107:H107"/>
    <mergeCell ref="G108:H108"/>
    <mergeCell ref="G109:H109"/>
    <mergeCell ref="G110:H110"/>
    <mergeCell ref="G111:H111"/>
    <mergeCell ref="G112:H112"/>
    <mergeCell ref="A113:I113"/>
    <mergeCell ref="B114:G114"/>
    <mergeCell ref="B115:G115"/>
    <mergeCell ref="B116:G116"/>
    <mergeCell ref="B117:G117"/>
    <mergeCell ref="B118:G118"/>
    <mergeCell ref="B119:G119"/>
    <mergeCell ref="B120:G120"/>
    <mergeCell ref="A121:G121"/>
    <mergeCell ref="B122:I122"/>
    <mergeCell ref="B123:G123"/>
    <mergeCell ref="B124:G124"/>
    <mergeCell ref="B126:G126"/>
    <mergeCell ref="B128:G128"/>
    <mergeCell ref="B130:G130"/>
    <mergeCell ref="A132:I132"/>
    <mergeCell ref="A133:H133"/>
    <mergeCell ref="B134:H134"/>
    <mergeCell ref="B135:H135"/>
    <mergeCell ref="B136:H136"/>
    <mergeCell ref="B137:H137"/>
    <mergeCell ref="B138:H138"/>
    <mergeCell ref="A139:H139"/>
    <mergeCell ref="B140:H140"/>
    <mergeCell ref="A141:H141"/>
    <mergeCell ref="J3:J30"/>
    <mergeCell ref="K52:K54"/>
    <mergeCell ref="L52:L54"/>
    <mergeCell ref="A107:F112"/>
    <mergeCell ref="A76:F79"/>
    <mergeCell ref="A65:F67"/>
    <mergeCell ref="A38:F40"/>
    <mergeCell ref="K62:L71"/>
  </mergeCells>
  <pageMargins left="0.31496062992126" right="0.31496062992126" top="0.31496062992126" bottom="0.31496062992126" header="0" footer="0"/>
  <pageSetup paperSize="9" scale="33" fitToHeight="0" orientation="portrait"/>
  <headerFooter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2"/>
  <sheetViews>
    <sheetView view="pageBreakPreview" zoomScale="60" zoomScaleNormal="100" topLeftCell="A27" workbookViewId="0">
      <selection activeCell="F52" sqref="F52"/>
    </sheetView>
  </sheetViews>
  <sheetFormatPr defaultColWidth="9" defaultRowHeight="15" outlineLevelCol="6"/>
  <cols>
    <col min="1" max="1" width="5.85714285714286" customWidth="1"/>
    <col min="2" max="2" width="56.7142857142857" customWidth="1"/>
    <col min="3" max="3" width="8.57142857142857" customWidth="1"/>
    <col min="4" max="4" width="5.14285714285714" customWidth="1"/>
    <col min="5" max="5" width="13.4285714285714" customWidth="1"/>
    <col min="6" max="6" width="21" customWidth="1"/>
    <col min="7" max="7" width="12" customWidth="1"/>
  </cols>
  <sheetData>
    <row r="1" ht="15.75" customHeight="1" spans="1:6">
      <c r="A1" s="128" t="s">
        <v>307</v>
      </c>
      <c r="B1" s="129"/>
      <c r="C1" s="129"/>
      <c r="D1" s="129"/>
      <c r="E1" s="129"/>
      <c r="F1" s="129"/>
    </row>
    <row r="2" ht="15.75" customHeight="1" spans="1:6">
      <c r="A2" s="179" t="s">
        <v>308</v>
      </c>
      <c r="B2" s="180"/>
      <c r="C2" s="180"/>
      <c r="D2" s="180"/>
      <c r="E2" s="180"/>
      <c r="F2" s="180"/>
    </row>
    <row r="3" ht="63" customHeight="1" spans="1:6">
      <c r="A3" s="17" t="s">
        <v>2</v>
      </c>
      <c r="B3" s="5" t="s">
        <v>309</v>
      </c>
      <c r="C3" s="5" t="s">
        <v>310</v>
      </c>
      <c r="D3" s="17" t="s">
        <v>311</v>
      </c>
      <c r="E3" s="5" t="s">
        <v>312</v>
      </c>
      <c r="F3" s="5" t="s">
        <v>313</v>
      </c>
    </row>
    <row r="4" ht="15.75" spans="1:6">
      <c r="A4" s="32">
        <v>1</v>
      </c>
      <c r="B4" s="12" t="s">
        <v>314</v>
      </c>
      <c r="C4" s="33" t="s">
        <v>310</v>
      </c>
      <c r="D4" s="181">
        <v>100</v>
      </c>
      <c r="E4" s="15">
        <v>2.63</v>
      </c>
      <c r="F4" s="16">
        <f>E4*D4</f>
        <v>263</v>
      </c>
    </row>
    <row r="5" ht="15.75" spans="1:6">
      <c r="A5" s="32">
        <v>2</v>
      </c>
      <c r="B5" s="12" t="s">
        <v>315</v>
      </c>
      <c r="C5" s="33" t="s">
        <v>316</v>
      </c>
      <c r="D5" s="182">
        <v>2</v>
      </c>
      <c r="E5" s="15">
        <v>39.6</v>
      </c>
      <c r="F5" s="16">
        <f t="shared" ref="F5:F48" si="0">E5*D5</f>
        <v>79.2</v>
      </c>
    </row>
    <row r="6" ht="15.75" spans="1:6">
      <c r="A6" s="11">
        <v>3</v>
      </c>
      <c r="B6" s="12" t="s">
        <v>317</v>
      </c>
      <c r="C6" s="33" t="s">
        <v>310</v>
      </c>
      <c r="D6" s="181">
        <v>5</v>
      </c>
      <c r="E6" s="15">
        <v>17.07</v>
      </c>
      <c r="F6" s="16">
        <f t="shared" si="0"/>
        <v>85.35</v>
      </c>
    </row>
    <row r="7" ht="15.75" spans="1:6">
      <c r="A7" s="11">
        <v>4</v>
      </c>
      <c r="B7" t="s">
        <v>318</v>
      </c>
      <c r="C7" s="33" t="s">
        <v>310</v>
      </c>
      <c r="D7" s="181">
        <v>2</v>
      </c>
      <c r="E7" s="15">
        <v>20.72</v>
      </c>
      <c r="F7" s="16">
        <f t="shared" si="0"/>
        <v>41.44</v>
      </c>
    </row>
    <row r="8" ht="15.75" spans="1:6">
      <c r="A8" s="32">
        <v>5</v>
      </c>
      <c r="B8" s="12" t="s">
        <v>319</v>
      </c>
      <c r="C8" s="33" t="s">
        <v>310</v>
      </c>
      <c r="D8" s="181">
        <v>5</v>
      </c>
      <c r="E8" s="15">
        <v>12.94</v>
      </c>
      <c r="F8" s="16">
        <f t="shared" si="0"/>
        <v>64.7</v>
      </c>
    </row>
    <row r="9" ht="15.75" spans="1:6">
      <c r="A9" s="32">
        <v>6</v>
      </c>
      <c r="B9" s="12" t="s">
        <v>320</v>
      </c>
      <c r="C9" s="33" t="s">
        <v>310</v>
      </c>
      <c r="D9" s="181">
        <v>5</v>
      </c>
      <c r="E9" s="15">
        <v>5.09</v>
      </c>
      <c r="F9" s="16">
        <f t="shared" si="0"/>
        <v>25.45</v>
      </c>
    </row>
    <row r="10" ht="15.75" spans="1:6">
      <c r="A10" s="32">
        <v>7</v>
      </c>
      <c r="B10" t="s">
        <v>321</v>
      </c>
      <c r="C10" s="33" t="s">
        <v>316</v>
      </c>
      <c r="D10" s="181">
        <v>25</v>
      </c>
      <c r="E10" s="15">
        <v>17.06</v>
      </c>
      <c r="F10" s="16">
        <f t="shared" si="0"/>
        <v>426.5</v>
      </c>
    </row>
    <row r="11" ht="21.75" customHeight="1" spans="1:6">
      <c r="A11" s="32">
        <v>8</v>
      </c>
      <c r="B11" s="183" t="s">
        <v>322</v>
      </c>
      <c r="C11" s="33" t="s">
        <v>310</v>
      </c>
      <c r="D11" s="181">
        <v>200</v>
      </c>
      <c r="E11" s="15">
        <v>1.98</v>
      </c>
      <c r="F11" s="16">
        <f t="shared" si="0"/>
        <v>396</v>
      </c>
    </row>
    <row r="12" ht="18" customHeight="1" spans="1:6">
      <c r="A12" s="32">
        <v>9</v>
      </c>
      <c r="B12" s="184" t="s">
        <v>323</v>
      </c>
      <c r="C12" s="97" t="s">
        <v>324</v>
      </c>
      <c r="D12" s="181">
        <v>10</v>
      </c>
      <c r="E12" s="15">
        <v>44.46</v>
      </c>
      <c r="F12" s="16">
        <f t="shared" si="0"/>
        <v>444.6</v>
      </c>
    </row>
    <row r="13" ht="15.75" spans="1:6">
      <c r="A13" s="32">
        <v>10</v>
      </c>
      <c r="B13" s="12" t="s">
        <v>325</v>
      </c>
      <c r="C13" s="33" t="s">
        <v>310</v>
      </c>
      <c r="D13" s="181">
        <v>100</v>
      </c>
      <c r="E13" s="15">
        <v>0.75</v>
      </c>
      <c r="F13" s="16">
        <f t="shared" si="0"/>
        <v>75</v>
      </c>
    </row>
    <row r="14" ht="24" customHeight="1" spans="1:6">
      <c r="A14" s="32">
        <v>11</v>
      </c>
      <c r="B14" s="183" t="s">
        <v>326</v>
      </c>
      <c r="C14" s="33" t="s">
        <v>310</v>
      </c>
      <c r="D14" s="181">
        <v>50</v>
      </c>
      <c r="E14" s="15">
        <v>3.93</v>
      </c>
      <c r="F14" s="16">
        <f t="shared" si="0"/>
        <v>196.5</v>
      </c>
    </row>
    <row r="15" ht="15.75" spans="1:6">
      <c r="A15" s="32">
        <v>12</v>
      </c>
      <c r="B15" s="12" t="s">
        <v>327</v>
      </c>
      <c r="C15" s="33" t="s">
        <v>310</v>
      </c>
      <c r="D15" s="181">
        <v>10</v>
      </c>
      <c r="E15" s="15">
        <v>11.12</v>
      </c>
      <c r="F15" s="16">
        <f t="shared" si="0"/>
        <v>111.2</v>
      </c>
    </row>
    <row r="16" ht="15.75" spans="1:6">
      <c r="A16" s="32">
        <v>13</v>
      </c>
      <c r="B16" s="12" t="s">
        <v>328</v>
      </c>
      <c r="C16" s="33" t="s">
        <v>329</v>
      </c>
      <c r="D16" s="181">
        <v>50</v>
      </c>
      <c r="E16" s="15">
        <v>3.61</v>
      </c>
      <c r="F16" s="16">
        <f t="shared" si="0"/>
        <v>180.5</v>
      </c>
    </row>
    <row r="17" ht="15.75" spans="1:6">
      <c r="A17" s="32">
        <v>14</v>
      </c>
      <c r="B17" s="12" t="s">
        <v>330</v>
      </c>
      <c r="C17" s="33" t="s">
        <v>329</v>
      </c>
      <c r="D17" s="181">
        <v>80</v>
      </c>
      <c r="E17" s="15">
        <v>2.63</v>
      </c>
      <c r="F17" s="16">
        <f t="shared" si="0"/>
        <v>210.4</v>
      </c>
    </row>
    <row r="18" ht="15.75" spans="1:6">
      <c r="A18" s="32">
        <v>15</v>
      </c>
      <c r="B18" t="s">
        <v>331</v>
      </c>
      <c r="C18" s="33" t="s">
        <v>329</v>
      </c>
      <c r="D18" s="181">
        <v>80</v>
      </c>
      <c r="E18" s="15">
        <v>2.78</v>
      </c>
      <c r="F18" s="16">
        <f t="shared" si="0"/>
        <v>222.4</v>
      </c>
    </row>
    <row r="19" ht="15.75" spans="1:6">
      <c r="A19" s="32">
        <v>16</v>
      </c>
      <c r="B19" s="12" t="s">
        <v>332</v>
      </c>
      <c r="C19" s="33" t="s">
        <v>333</v>
      </c>
      <c r="D19" s="181">
        <v>15</v>
      </c>
      <c r="E19" s="15">
        <v>141.63</v>
      </c>
      <c r="F19" s="16">
        <f t="shared" si="0"/>
        <v>2124.45</v>
      </c>
    </row>
    <row r="20" ht="15.75" spans="1:6">
      <c r="A20" s="32">
        <v>17</v>
      </c>
      <c r="B20" t="s">
        <v>334</v>
      </c>
      <c r="C20" s="33" t="s">
        <v>333</v>
      </c>
      <c r="D20" s="181">
        <v>30</v>
      </c>
      <c r="E20" s="15">
        <v>121.12</v>
      </c>
      <c r="F20" s="16">
        <f t="shared" si="0"/>
        <v>3633.6</v>
      </c>
    </row>
    <row r="21" ht="15.75" spans="1:6">
      <c r="A21" s="32">
        <v>18</v>
      </c>
      <c r="B21" s="12" t="s">
        <v>335</v>
      </c>
      <c r="C21" s="33" t="s">
        <v>310</v>
      </c>
      <c r="D21" s="181">
        <v>10</v>
      </c>
      <c r="E21" s="15">
        <v>10.02</v>
      </c>
      <c r="F21" s="16">
        <f t="shared" si="0"/>
        <v>100.2</v>
      </c>
    </row>
    <row r="22" ht="15.75" spans="1:6">
      <c r="A22" s="32">
        <v>19</v>
      </c>
      <c r="B22" s="12" t="s">
        <v>336</v>
      </c>
      <c r="C22" s="13" t="s">
        <v>337</v>
      </c>
      <c r="D22" s="185">
        <v>10</v>
      </c>
      <c r="E22" s="15">
        <v>13.34</v>
      </c>
      <c r="F22" s="16">
        <f t="shared" si="0"/>
        <v>133.4</v>
      </c>
    </row>
    <row r="23" ht="15.75" spans="1:6">
      <c r="A23" s="32">
        <v>20</v>
      </c>
      <c r="B23" t="s">
        <v>338</v>
      </c>
      <c r="C23" s="13" t="s">
        <v>337</v>
      </c>
      <c r="D23" s="185">
        <v>80</v>
      </c>
      <c r="E23" s="15">
        <v>6.79</v>
      </c>
      <c r="F23" s="16">
        <f t="shared" si="0"/>
        <v>543.2</v>
      </c>
    </row>
    <row r="24" ht="18" customHeight="1" spans="1:6">
      <c r="A24" s="32">
        <v>21</v>
      </c>
      <c r="B24" s="186" t="s">
        <v>339</v>
      </c>
      <c r="C24" s="13" t="s">
        <v>333</v>
      </c>
      <c r="D24" s="185">
        <v>30</v>
      </c>
      <c r="E24" s="15">
        <v>31.45</v>
      </c>
      <c r="F24" s="16">
        <f t="shared" si="0"/>
        <v>943.5</v>
      </c>
    </row>
    <row r="25" ht="31.5" spans="1:6">
      <c r="A25" s="32">
        <v>22</v>
      </c>
      <c r="B25" s="183" t="s">
        <v>340</v>
      </c>
      <c r="C25" s="13" t="s">
        <v>333</v>
      </c>
      <c r="D25" s="185">
        <v>30</v>
      </c>
      <c r="E25" s="15">
        <v>56.48</v>
      </c>
      <c r="F25" s="16">
        <f t="shared" si="0"/>
        <v>1694.4</v>
      </c>
    </row>
    <row r="26" ht="15.75" spans="1:6">
      <c r="A26" s="32">
        <v>23</v>
      </c>
      <c r="B26" s="12" t="s">
        <v>341</v>
      </c>
      <c r="C26" s="13" t="s">
        <v>310</v>
      </c>
      <c r="D26" s="185">
        <v>10</v>
      </c>
      <c r="E26" s="15">
        <v>13.69</v>
      </c>
      <c r="F26" s="16">
        <f t="shared" si="0"/>
        <v>136.9</v>
      </c>
    </row>
    <row r="27" ht="15.75" spans="1:6">
      <c r="A27" s="32">
        <v>24</v>
      </c>
      <c r="B27" s="12" t="s">
        <v>342</v>
      </c>
      <c r="C27" s="13" t="s">
        <v>310</v>
      </c>
      <c r="D27" s="185">
        <v>50</v>
      </c>
      <c r="E27" s="15">
        <v>7.08</v>
      </c>
      <c r="F27" s="16">
        <f t="shared" si="0"/>
        <v>354</v>
      </c>
    </row>
    <row r="28" ht="15.75" spans="1:6">
      <c r="A28" s="32">
        <v>25</v>
      </c>
      <c r="B28" s="12" t="s">
        <v>343</v>
      </c>
      <c r="C28" s="13" t="s">
        <v>310</v>
      </c>
      <c r="D28" s="185">
        <v>5</v>
      </c>
      <c r="E28" s="15">
        <v>23.09</v>
      </c>
      <c r="F28" s="16">
        <f t="shared" si="0"/>
        <v>115.45</v>
      </c>
    </row>
    <row r="29" ht="15.75" spans="1:6">
      <c r="A29" s="32">
        <v>26</v>
      </c>
      <c r="B29" s="12" t="s">
        <v>344</v>
      </c>
      <c r="C29" s="13" t="s">
        <v>310</v>
      </c>
      <c r="D29" s="185">
        <v>6</v>
      </c>
      <c r="E29" s="15">
        <v>42.01</v>
      </c>
      <c r="F29" s="16">
        <f t="shared" si="0"/>
        <v>252.06</v>
      </c>
    </row>
    <row r="30" ht="15.75" spans="1:6">
      <c r="A30" s="32">
        <v>27</v>
      </c>
      <c r="B30" t="s">
        <v>345</v>
      </c>
      <c r="C30" s="13" t="s">
        <v>346</v>
      </c>
      <c r="D30" s="185">
        <v>3</v>
      </c>
      <c r="E30" s="15">
        <v>112.57</v>
      </c>
      <c r="F30" s="16">
        <f t="shared" si="0"/>
        <v>337.71</v>
      </c>
    </row>
    <row r="31" ht="15.75" spans="1:6">
      <c r="A31" s="32">
        <v>28</v>
      </c>
      <c r="B31" s="12" t="s">
        <v>347</v>
      </c>
      <c r="C31" s="13" t="s">
        <v>316</v>
      </c>
      <c r="D31" s="185">
        <v>10</v>
      </c>
      <c r="E31" s="15">
        <v>23.48</v>
      </c>
      <c r="F31" s="16">
        <f t="shared" si="0"/>
        <v>234.8</v>
      </c>
    </row>
    <row r="32" ht="15.75" spans="1:6">
      <c r="A32" s="32">
        <v>29</v>
      </c>
      <c r="B32" s="12" t="s">
        <v>348</v>
      </c>
      <c r="C32" s="187" t="s">
        <v>333</v>
      </c>
      <c r="D32" s="188">
        <v>5</v>
      </c>
      <c r="E32" s="15">
        <v>8.9</v>
      </c>
      <c r="F32" s="16">
        <f t="shared" si="0"/>
        <v>44.5</v>
      </c>
    </row>
    <row r="33" ht="15.75" spans="1:6">
      <c r="A33" s="32">
        <v>30</v>
      </c>
      <c r="B33" t="s">
        <v>349</v>
      </c>
      <c r="C33" s="13" t="s">
        <v>346</v>
      </c>
      <c r="D33" s="185">
        <v>5</v>
      </c>
      <c r="E33" s="15">
        <v>24.12</v>
      </c>
      <c r="F33" s="16">
        <f t="shared" si="0"/>
        <v>120.6</v>
      </c>
    </row>
    <row r="34" ht="15.75" spans="1:6">
      <c r="A34" s="32">
        <v>31</v>
      </c>
      <c r="B34" s="12" t="s">
        <v>350</v>
      </c>
      <c r="C34" s="13" t="s">
        <v>346</v>
      </c>
      <c r="D34" s="185">
        <v>2</v>
      </c>
      <c r="E34" s="15">
        <v>57.43</v>
      </c>
      <c r="F34" s="16">
        <f t="shared" si="0"/>
        <v>114.86</v>
      </c>
    </row>
    <row r="35" ht="15.75" spans="1:6">
      <c r="A35" s="32">
        <v>32</v>
      </c>
      <c r="B35" s="12" t="s">
        <v>351</v>
      </c>
      <c r="C35" s="13" t="s">
        <v>310</v>
      </c>
      <c r="D35" s="185">
        <v>10</v>
      </c>
      <c r="E35" s="15">
        <v>17.59</v>
      </c>
      <c r="F35" s="16">
        <f t="shared" si="0"/>
        <v>175.9</v>
      </c>
    </row>
    <row r="36" ht="15.75" spans="1:6">
      <c r="A36" s="32">
        <v>33</v>
      </c>
      <c r="B36" t="s">
        <v>352</v>
      </c>
      <c r="C36" s="13" t="s">
        <v>310</v>
      </c>
      <c r="D36" s="185">
        <v>30</v>
      </c>
      <c r="E36" s="15">
        <v>2.99</v>
      </c>
      <c r="F36" s="16">
        <f t="shared" si="0"/>
        <v>89.7</v>
      </c>
    </row>
    <row r="37" ht="15.75" spans="1:6">
      <c r="A37" s="32">
        <v>34</v>
      </c>
      <c r="B37" s="12" t="s">
        <v>353</v>
      </c>
      <c r="C37" s="13" t="s">
        <v>354</v>
      </c>
      <c r="D37" s="185">
        <v>3</v>
      </c>
      <c r="E37" s="15">
        <v>5.42</v>
      </c>
      <c r="F37" s="16">
        <f t="shared" si="0"/>
        <v>16.26</v>
      </c>
    </row>
    <row r="38" ht="15.75" spans="1:6">
      <c r="A38" s="32">
        <v>35</v>
      </c>
      <c r="B38" s="12" t="s">
        <v>355</v>
      </c>
      <c r="C38" s="13" t="s">
        <v>310</v>
      </c>
      <c r="D38" s="185">
        <v>30</v>
      </c>
      <c r="E38" s="15">
        <v>10.98</v>
      </c>
      <c r="F38" s="16">
        <f t="shared" si="0"/>
        <v>329.4</v>
      </c>
    </row>
    <row r="39" ht="15.75" spans="1:6">
      <c r="A39" s="32">
        <v>36</v>
      </c>
      <c r="B39" t="s">
        <v>356</v>
      </c>
      <c r="C39" s="13" t="s">
        <v>310</v>
      </c>
      <c r="D39" s="185">
        <v>50</v>
      </c>
      <c r="E39" s="15">
        <v>8.87</v>
      </c>
      <c r="F39" s="16">
        <f t="shared" si="0"/>
        <v>443.5</v>
      </c>
    </row>
    <row r="40" ht="15.75" spans="1:6">
      <c r="A40" s="32">
        <v>37</v>
      </c>
      <c r="B40" s="12" t="s">
        <v>357</v>
      </c>
      <c r="C40" s="13" t="s">
        <v>316</v>
      </c>
      <c r="D40" s="185">
        <v>2</v>
      </c>
      <c r="E40" s="15">
        <v>28.5</v>
      </c>
      <c r="F40" s="16">
        <f t="shared" si="0"/>
        <v>57</v>
      </c>
    </row>
    <row r="41" ht="15.75" spans="1:6">
      <c r="A41" s="32">
        <v>38</v>
      </c>
      <c r="B41" s="12" t="s">
        <v>358</v>
      </c>
      <c r="C41" s="13" t="s">
        <v>310</v>
      </c>
      <c r="D41" s="185">
        <v>2</v>
      </c>
      <c r="E41" s="15">
        <v>6.05</v>
      </c>
      <c r="F41" s="16">
        <f t="shared" si="0"/>
        <v>12.1</v>
      </c>
    </row>
    <row r="42" ht="15.75" spans="1:6">
      <c r="A42" s="32">
        <v>39</v>
      </c>
      <c r="B42" s="12" t="s">
        <v>359</v>
      </c>
      <c r="C42" s="13" t="s">
        <v>310</v>
      </c>
      <c r="D42" s="185">
        <v>2</v>
      </c>
      <c r="E42" s="15">
        <v>9.42</v>
      </c>
      <c r="F42" s="16">
        <f t="shared" si="0"/>
        <v>18.84</v>
      </c>
    </row>
    <row r="43" ht="15.75" spans="1:6">
      <c r="A43" s="32">
        <v>40</v>
      </c>
      <c r="B43" s="12" t="s">
        <v>360</v>
      </c>
      <c r="C43" s="13" t="s">
        <v>354</v>
      </c>
      <c r="D43" s="185">
        <v>2</v>
      </c>
      <c r="E43" s="15">
        <v>16.32</v>
      </c>
      <c r="F43" s="16">
        <f t="shared" si="0"/>
        <v>32.64</v>
      </c>
    </row>
    <row r="44" ht="15.75" spans="1:6">
      <c r="A44" s="32">
        <v>41</v>
      </c>
      <c r="B44" s="12" t="s">
        <v>361</v>
      </c>
      <c r="C44" s="189" t="s">
        <v>333</v>
      </c>
      <c r="D44" s="190">
        <v>1</v>
      </c>
      <c r="E44" s="15">
        <v>51.47</v>
      </c>
      <c r="F44" s="16">
        <f t="shared" si="0"/>
        <v>51.47</v>
      </c>
    </row>
    <row r="45" ht="15.75" spans="1:6">
      <c r="A45" s="32">
        <v>42</v>
      </c>
      <c r="B45" s="12" t="s">
        <v>362</v>
      </c>
      <c r="C45" s="61" t="s">
        <v>310</v>
      </c>
      <c r="D45" s="190">
        <v>5</v>
      </c>
      <c r="E45" s="15">
        <v>4.02</v>
      </c>
      <c r="F45" s="16">
        <f t="shared" si="0"/>
        <v>20.1</v>
      </c>
    </row>
    <row r="46" ht="30" spans="1:6">
      <c r="A46" s="191">
        <v>43</v>
      </c>
      <c r="B46" s="59" t="s">
        <v>363</v>
      </c>
      <c r="C46" s="61" t="s">
        <v>346</v>
      </c>
      <c r="D46" s="190">
        <v>15</v>
      </c>
      <c r="E46" s="15">
        <v>21.54</v>
      </c>
      <c r="F46" s="16">
        <f t="shared" si="0"/>
        <v>323.1</v>
      </c>
    </row>
    <row r="47" ht="30" spans="1:6">
      <c r="A47" s="191">
        <v>44</v>
      </c>
      <c r="B47" s="59" t="s">
        <v>364</v>
      </c>
      <c r="C47" s="61" t="s">
        <v>346</v>
      </c>
      <c r="D47" s="190">
        <v>15</v>
      </c>
      <c r="E47" s="15">
        <v>21.15</v>
      </c>
      <c r="F47" s="16">
        <f t="shared" si="0"/>
        <v>317.25</v>
      </c>
    </row>
    <row r="48" ht="30" spans="1:6">
      <c r="A48" s="191">
        <v>45</v>
      </c>
      <c r="B48" s="59" t="s">
        <v>365</v>
      </c>
      <c r="C48" s="61" t="s">
        <v>346</v>
      </c>
      <c r="D48" s="190">
        <v>15</v>
      </c>
      <c r="E48" s="15">
        <v>21.66</v>
      </c>
      <c r="F48" s="16">
        <f t="shared" si="0"/>
        <v>324.9</v>
      </c>
    </row>
    <row r="49" ht="15.75" spans="1:6">
      <c r="A49" s="11"/>
      <c r="B49" s="11"/>
      <c r="C49" s="11"/>
      <c r="D49" s="11"/>
      <c r="E49" s="11"/>
      <c r="F49" s="11"/>
    </row>
    <row r="50" ht="15.75" spans="1:6">
      <c r="A50" s="17" t="s">
        <v>366</v>
      </c>
      <c r="B50" s="17"/>
      <c r="C50" s="17"/>
      <c r="D50" s="17"/>
      <c r="E50" s="17"/>
      <c r="F50" s="18">
        <f>SUM(F4:F48)</f>
        <v>15918.03</v>
      </c>
    </row>
    <row r="51" ht="15.75" spans="1:7">
      <c r="A51" s="17" t="s">
        <v>367</v>
      </c>
      <c r="B51" s="17"/>
      <c r="C51" s="17"/>
      <c r="D51" s="17"/>
      <c r="E51" s="17"/>
      <c r="F51" s="192">
        <v>32</v>
      </c>
      <c r="G51" t="s">
        <v>368</v>
      </c>
    </row>
    <row r="52" ht="15.75" spans="1:6">
      <c r="A52" s="17" t="s">
        <v>369</v>
      </c>
      <c r="B52" s="17"/>
      <c r="C52" s="17"/>
      <c r="D52" s="17"/>
      <c r="E52" s="17"/>
      <c r="F52" s="193">
        <f>ROUND(F50/F51,2)</f>
        <v>497.44</v>
      </c>
    </row>
    <row r="54" ht="15.75" spans="1:6">
      <c r="A54" s="128" t="s">
        <v>370</v>
      </c>
      <c r="B54" s="129"/>
      <c r="C54" s="129"/>
      <c r="D54" s="129"/>
      <c r="E54" s="129"/>
      <c r="F54" s="129"/>
    </row>
    <row r="55" ht="15.75" spans="1:6">
      <c r="A55" s="128" t="s">
        <v>371</v>
      </c>
      <c r="B55" s="129"/>
      <c r="C55" s="129"/>
      <c r="D55" s="129"/>
      <c r="E55" s="129"/>
      <c r="F55" s="129"/>
    </row>
    <row r="56" ht="31.5" spans="1:6">
      <c r="A56" s="17" t="s">
        <v>2</v>
      </c>
      <c r="B56" s="5" t="s">
        <v>309</v>
      </c>
      <c r="C56" s="5" t="s">
        <v>310</v>
      </c>
      <c r="D56" s="17" t="s">
        <v>311</v>
      </c>
      <c r="E56" s="5" t="s">
        <v>312</v>
      </c>
      <c r="F56" s="5" t="s">
        <v>313</v>
      </c>
    </row>
    <row r="57" ht="15.75" spans="1:6">
      <c r="A57" s="32">
        <v>1</v>
      </c>
      <c r="B57" s="12" t="s">
        <v>372</v>
      </c>
      <c r="C57" s="33" t="s">
        <v>354</v>
      </c>
      <c r="D57" s="181">
        <v>3</v>
      </c>
      <c r="E57" s="15">
        <v>5.42</v>
      </c>
      <c r="F57" s="16">
        <f t="shared" ref="F57:F98" si="1">E57*D57</f>
        <v>16.26</v>
      </c>
    </row>
    <row r="58" ht="15.75" spans="1:6">
      <c r="A58" s="32">
        <v>2</v>
      </c>
      <c r="B58" t="s">
        <v>373</v>
      </c>
      <c r="C58" s="33" t="s">
        <v>316</v>
      </c>
      <c r="D58" s="194">
        <v>22</v>
      </c>
      <c r="E58" s="15">
        <v>12.23</v>
      </c>
      <c r="F58" s="16">
        <f t="shared" si="1"/>
        <v>269.06</v>
      </c>
    </row>
    <row r="59" ht="15.75" spans="1:6">
      <c r="A59" s="11">
        <v>3</v>
      </c>
      <c r="B59" s="12" t="s">
        <v>374</v>
      </c>
      <c r="C59" s="33" t="s">
        <v>310</v>
      </c>
      <c r="D59" s="194">
        <v>16</v>
      </c>
      <c r="E59" s="15">
        <v>8.87</v>
      </c>
      <c r="F59" s="16">
        <f t="shared" si="1"/>
        <v>141.92</v>
      </c>
    </row>
    <row r="60" ht="15.75" spans="1:6">
      <c r="A60" s="11">
        <v>4</v>
      </c>
      <c r="B60" t="s">
        <v>375</v>
      </c>
      <c r="C60" s="33" t="s">
        <v>310</v>
      </c>
      <c r="D60" s="194">
        <v>4</v>
      </c>
      <c r="E60" s="15">
        <v>14.34</v>
      </c>
      <c r="F60" s="16">
        <f t="shared" si="1"/>
        <v>57.36</v>
      </c>
    </row>
    <row r="61" ht="30" spans="1:6">
      <c r="A61" s="32">
        <v>5</v>
      </c>
      <c r="B61" s="59" t="s">
        <v>376</v>
      </c>
      <c r="C61" s="33" t="s">
        <v>310</v>
      </c>
      <c r="D61" s="181">
        <v>7</v>
      </c>
      <c r="E61" s="15">
        <v>4.02</v>
      </c>
      <c r="F61" s="16">
        <f t="shared" si="1"/>
        <v>28.14</v>
      </c>
    </row>
    <row r="62" ht="15.75" spans="1:6">
      <c r="A62" s="32">
        <v>6</v>
      </c>
      <c r="B62" s="12" t="s">
        <v>377</v>
      </c>
      <c r="C62" s="33" t="s">
        <v>316</v>
      </c>
      <c r="D62" s="181">
        <v>2</v>
      </c>
      <c r="E62" s="15">
        <v>28.5</v>
      </c>
      <c r="F62" s="16">
        <f t="shared" si="1"/>
        <v>57</v>
      </c>
    </row>
    <row r="63" ht="30" spans="1:6">
      <c r="A63" s="32">
        <v>7</v>
      </c>
      <c r="B63" s="184" t="s">
        <v>378</v>
      </c>
      <c r="C63" s="33" t="s">
        <v>310</v>
      </c>
      <c r="D63" s="181">
        <v>9</v>
      </c>
      <c r="E63" s="15">
        <v>18.43</v>
      </c>
      <c r="F63" s="16">
        <f t="shared" si="1"/>
        <v>165.87</v>
      </c>
    </row>
    <row r="64" ht="15.75" spans="1:6">
      <c r="A64" s="32">
        <v>8</v>
      </c>
      <c r="B64" s="12" t="s">
        <v>379</v>
      </c>
      <c r="C64" s="33" t="s">
        <v>310</v>
      </c>
      <c r="D64" s="181">
        <v>6</v>
      </c>
      <c r="E64" s="15">
        <v>17.21</v>
      </c>
      <c r="F64" s="16">
        <f t="shared" si="1"/>
        <v>103.26</v>
      </c>
    </row>
    <row r="65" ht="15.75" spans="1:6">
      <c r="A65" s="32">
        <v>9</v>
      </c>
      <c r="B65" s="59" t="s">
        <v>380</v>
      </c>
      <c r="C65" s="61" t="s">
        <v>310</v>
      </c>
      <c r="D65" s="181">
        <v>3</v>
      </c>
      <c r="E65" s="15">
        <v>7.06</v>
      </c>
      <c r="F65" s="16">
        <f t="shared" si="1"/>
        <v>21.18</v>
      </c>
    </row>
    <row r="66" ht="15.75" spans="1:6">
      <c r="A66" s="32">
        <v>10</v>
      </c>
      <c r="B66" t="s">
        <v>381</v>
      </c>
      <c r="C66" s="33" t="s">
        <v>310</v>
      </c>
      <c r="D66" s="181">
        <v>6</v>
      </c>
      <c r="E66" s="15">
        <v>9.42</v>
      </c>
      <c r="F66" s="16">
        <f t="shared" si="1"/>
        <v>56.52</v>
      </c>
    </row>
    <row r="67" ht="15.75" spans="1:6">
      <c r="A67" s="32">
        <v>11</v>
      </c>
      <c r="B67" s="12" t="s">
        <v>382</v>
      </c>
      <c r="C67" s="33" t="s">
        <v>316</v>
      </c>
      <c r="D67" s="194">
        <v>32</v>
      </c>
      <c r="E67" s="15">
        <v>17.06</v>
      </c>
      <c r="F67" s="16">
        <f t="shared" si="1"/>
        <v>545.92</v>
      </c>
    </row>
    <row r="68" ht="15.75" spans="1:6">
      <c r="A68" s="32">
        <v>12</v>
      </c>
      <c r="B68" s="59" t="s">
        <v>383</v>
      </c>
      <c r="C68" s="33" t="s">
        <v>310</v>
      </c>
      <c r="D68" s="194">
        <v>10</v>
      </c>
      <c r="E68" s="15">
        <v>11.12</v>
      </c>
      <c r="F68" s="16">
        <f t="shared" si="1"/>
        <v>111.2</v>
      </c>
    </row>
    <row r="69" ht="15.75" spans="1:6">
      <c r="A69" s="32">
        <v>13</v>
      </c>
      <c r="B69" t="s">
        <v>384</v>
      </c>
      <c r="C69" s="13" t="s">
        <v>310</v>
      </c>
      <c r="D69" s="185">
        <v>25</v>
      </c>
      <c r="E69" s="15">
        <v>3.27</v>
      </c>
      <c r="F69" s="16">
        <f t="shared" si="1"/>
        <v>81.75</v>
      </c>
    </row>
    <row r="70" ht="15.75" spans="1:6">
      <c r="A70" s="32">
        <v>14</v>
      </c>
      <c r="B70" s="12" t="s">
        <v>385</v>
      </c>
      <c r="C70" s="13" t="s">
        <v>346</v>
      </c>
      <c r="D70" s="195">
        <v>3</v>
      </c>
      <c r="E70" s="15">
        <v>52.17</v>
      </c>
      <c r="F70" s="16">
        <f t="shared" si="1"/>
        <v>156.51</v>
      </c>
    </row>
    <row r="71" ht="15.75" spans="1:6">
      <c r="A71" s="32">
        <v>15</v>
      </c>
      <c r="B71" t="s">
        <v>386</v>
      </c>
      <c r="C71" s="13" t="s">
        <v>337</v>
      </c>
      <c r="D71" s="195">
        <v>3</v>
      </c>
      <c r="E71" s="15">
        <v>6.5</v>
      </c>
      <c r="F71" s="16">
        <f t="shared" si="1"/>
        <v>19.5</v>
      </c>
    </row>
    <row r="72" ht="15.75" spans="1:6">
      <c r="A72" s="32">
        <v>16</v>
      </c>
      <c r="B72" s="12" t="s">
        <v>387</v>
      </c>
      <c r="C72" s="13" t="s">
        <v>310</v>
      </c>
      <c r="D72" s="195">
        <v>14</v>
      </c>
      <c r="E72" s="15">
        <v>3.93</v>
      </c>
      <c r="F72" s="16">
        <f t="shared" si="1"/>
        <v>55.02</v>
      </c>
    </row>
    <row r="73" ht="15.75" spans="1:6">
      <c r="A73" s="32">
        <v>17</v>
      </c>
      <c r="B73" s="12" t="s">
        <v>388</v>
      </c>
      <c r="C73" s="13" t="s">
        <v>310</v>
      </c>
      <c r="D73" s="195">
        <v>4</v>
      </c>
      <c r="E73" s="15">
        <v>17.59</v>
      </c>
      <c r="F73" s="16">
        <f t="shared" si="1"/>
        <v>70.36</v>
      </c>
    </row>
    <row r="74" ht="15.75" spans="1:6">
      <c r="A74" s="32">
        <v>18</v>
      </c>
      <c r="B74" t="s">
        <v>389</v>
      </c>
      <c r="C74" s="13" t="s">
        <v>346</v>
      </c>
      <c r="D74" s="195">
        <v>1</v>
      </c>
      <c r="E74" s="15">
        <v>110.02</v>
      </c>
      <c r="F74" s="16">
        <f t="shared" si="1"/>
        <v>110.02</v>
      </c>
    </row>
    <row r="75" ht="15.75" spans="1:6">
      <c r="A75" s="32">
        <v>19</v>
      </c>
      <c r="B75" s="12" t="s">
        <v>390</v>
      </c>
      <c r="C75" s="13" t="s">
        <v>329</v>
      </c>
      <c r="D75" s="185">
        <v>17</v>
      </c>
      <c r="E75" s="15">
        <v>2.69</v>
      </c>
      <c r="F75" s="16">
        <f t="shared" si="1"/>
        <v>45.73</v>
      </c>
    </row>
    <row r="76" ht="15.75" spans="1:6">
      <c r="A76" s="32">
        <v>20</v>
      </c>
      <c r="B76" s="12" t="s">
        <v>391</v>
      </c>
      <c r="C76" s="13" t="s">
        <v>329</v>
      </c>
      <c r="D76" s="185">
        <v>17</v>
      </c>
      <c r="E76" s="15">
        <v>2.63</v>
      </c>
      <c r="F76" s="16">
        <f t="shared" si="1"/>
        <v>44.71</v>
      </c>
    </row>
    <row r="77" ht="15.75" spans="1:6">
      <c r="A77" s="32">
        <v>21</v>
      </c>
      <c r="B77" t="s">
        <v>392</v>
      </c>
      <c r="C77" s="13" t="s">
        <v>329</v>
      </c>
      <c r="D77" s="185">
        <v>17</v>
      </c>
      <c r="E77" s="15">
        <v>2.4</v>
      </c>
      <c r="F77" s="16">
        <f t="shared" si="1"/>
        <v>40.8</v>
      </c>
    </row>
    <row r="78" ht="15.75" spans="1:6">
      <c r="A78" s="32">
        <v>22</v>
      </c>
      <c r="B78" s="183" t="s">
        <v>393</v>
      </c>
      <c r="C78" s="13" t="s">
        <v>346</v>
      </c>
      <c r="D78" s="196">
        <v>3</v>
      </c>
      <c r="E78" s="15">
        <v>24.12</v>
      </c>
      <c r="F78" s="16">
        <f t="shared" si="1"/>
        <v>72.36</v>
      </c>
    </row>
    <row r="79" ht="15.75" spans="1:6">
      <c r="A79" s="32">
        <v>23</v>
      </c>
      <c r="B79" s="12" t="s">
        <v>394</v>
      </c>
      <c r="C79" s="33" t="s">
        <v>310</v>
      </c>
      <c r="D79" s="194">
        <v>2</v>
      </c>
      <c r="E79" s="15">
        <v>12.94</v>
      </c>
      <c r="F79" s="16">
        <f t="shared" si="1"/>
        <v>25.88</v>
      </c>
    </row>
    <row r="80" ht="15.75" spans="1:6">
      <c r="A80" s="32">
        <v>24</v>
      </c>
      <c r="B80" s="12" t="s">
        <v>395</v>
      </c>
      <c r="C80" s="33" t="s">
        <v>333</v>
      </c>
      <c r="D80" s="194">
        <v>4</v>
      </c>
      <c r="E80" s="15">
        <v>44.46</v>
      </c>
      <c r="F80" s="16">
        <f t="shared" si="1"/>
        <v>177.84</v>
      </c>
    </row>
    <row r="81" ht="15.75" spans="1:6">
      <c r="A81" s="32">
        <v>25</v>
      </c>
      <c r="B81" s="12" t="s">
        <v>396</v>
      </c>
      <c r="C81" s="33" t="s">
        <v>310</v>
      </c>
      <c r="D81" s="194">
        <v>26</v>
      </c>
      <c r="E81" s="15">
        <v>7.08</v>
      </c>
      <c r="F81" s="16">
        <f t="shared" si="1"/>
        <v>184.08</v>
      </c>
    </row>
    <row r="82" ht="15.75" spans="1:6">
      <c r="A82" s="32">
        <v>26</v>
      </c>
      <c r="B82" t="s">
        <v>397</v>
      </c>
      <c r="C82" s="33" t="s">
        <v>333</v>
      </c>
      <c r="D82" s="194">
        <v>7</v>
      </c>
      <c r="E82" s="15">
        <v>141.63</v>
      </c>
      <c r="F82" s="16">
        <f t="shared" si="1"/>
        <v>991.41</v>
      </c>
    </row>
    <row r="83" ht="15.75" spans="1:6">
      <c r="A83" s="32">
        <v>27</v>
      </c>
      <c r="B83" s="12" t="s">
        <v>398</v>
      </c>
      <c r="C83" s="33" t="s">
        <v>333</v>
      </c>
      <c r="D83" s="194">
        <v>19</v>
      </c>
      <c r="E83" s="15">
        <v>27.61</v>
      </c>
      <c r="F83" s="16">
        <f t="shared" si="1"/>
        <v>524.59</v>
      </c>
    </row>
    <row r="84" ht="15.75" spans="1:6">
      <c r="A84" s="32">
        <v>28</v>
      </c>
      <c r="B84" s="12" t="s">
        <v>399</v>
      </c>
      <c r="C84" s="33" t="s">
        <v>316</v>
      </c>
      <c r="D84" s="181">
        <v>1</v>
      </c>
      <c r="E84" s="15">
        <v>57.31</v>
      </c>
      <c r="F84" s="16">
        <f t="shared" si="1"/>
        <v>57.31</v>
      </c>
    </row>
    <row r="85" ht="15.75" spans="1:6">
      <c r="A85" s="32">
        <v>29</v>
      </c>
      <c r="B85" s="12" t="s">
        <v>400</v>
      </c>
      <c r="C85" s="197" t="s">
        <v>310</v>
      </c>
      <c r="D85" s="198">
        <v>5</v>
      </c>
      <c r="E85" s="15">
        <v>10.02</v>
      </c>
      <c r="F85" s="16">
        <f t="shared" si="1"/>
        <v>50.1</v>
      </c>
    </row>
    <row r="86" ht="15.75" spans="1:6">
      <c r="A86" s="32">
        <v>30</v>
      </c>
      <c r="B86" s="12" t="s">
        <v>401</v>
      </c>
      <c r="C86" s="33" t="s">
        <v>310</v>
      </c>
      <c r="D86" s="194">
        <v>3</v>
      </c>
      <c r="E86" s="15">
        <v>10.4</v>
      </c>
      <c r="F86" s="16">
        <f t="shared" si="1"/>
        <v>31.2</v>
      </c>
    </row>
    <row r="87" ht="15.75" spans="1:6">
      <c r="A87" s="32">
        <v>31</v>
      </c>
      <c r="B87" s="12" t="s">
        <v>402</v>
      </c>
      <c r="C87" s="33" t="s">
        <v>337</v>
      </c>
      <c r="D87" s="194">
        <v>9</v>
      </c>
      <c r="E87" s="15">
        <v>13.34</v>
      </c>
      <c r="F87" s="16">
        <f t="shared" si="1"/>
        <v>120.06</v>
      </c>
    </row>
    <row r="88" ht="15.75" spans="1:6">
      <c r="A88" s="32">
        <v>32</v>
      </c>
      <c r="B88" s="12" t="s">
        <v>403</v>
      </c>
      <c r="C88" s="33" t="s">
        <v>337</v>
      </c>
      <c r="D88" s="194">
        <v>36</v>
      </c>
      <c r="E88" s="15">
        <v>6.79</v>
      </c>
      <c r="F88" s="16">
        <f t="shared" si="1"/>
        <v>244.44</v>
      </c>
    </row>
    <row r="89" ht="15.75" spans="1:6">
      <c r="A89" s="32">
        <v>33</v>
      </c>
      <c r="B89" s="12" t="s">
        <v>404</v>
      </c>
      <c r="C89" s="33" t="s">
        <v>316</v>
      </c>
      <c r="D89" s="194">
        <v>4</v>
      </c>
      <c r="E89" s="15">
        <v>23.48</v>
      </c>
      <c r="F89" s="16">
        <f t="shared" si="1"/>
        <v>93.92</v>
      </c>
    </row>
    <row r="90" ht="15.75" spans="1:6">
      <c r="A90" s="32">
        <v>34</v>
      </c>
      <c r="B90" s="12" t="s">
        <v>405</v>
      </c>
      <c r="C90" s="33" t="s">
        <v>333</v>
      </c>
      <c r="D90" s="181">
        <v>7</v>
      </c>
      <c r="E90" s="15">
        <v>31.45</v>
      </c>
      <c r="F90" s="16">
        <f t="shared" si="1"/>
        <v>220.15</v>
      </c>
    </row>
    <row r="91" ht="15.75" spans="1:6">
      <c r="A91" s="32">
        <v>35</v>
      </c>
      <c r="B91" s="12" t="s">
        <v>406</v>
      </c>
      <c r="C91" s="13" t="s">
        <v>333</v>
      </c>
      <c r="D91" s="195">
        <v>12</v>
      </c>
      <c r="E91" s="15">
        <v>56.48</v>
      </c>
      <c r="F91" s="16">
        <f t="shared" si="1"/>
        <v>677.76</v>
      </c>
    </row>
    <row r="92" ht="31.5" spans="1:6">
      <c r="A92" s="32">
        <v>36</v>
      </c>
      <c r="B92" s="183" t="s">
        <v>407</v>
      </c>
      <c r="C92" s="199" t="s">
        <v>333</v>
      </c>
      <c r="D92" s="200">
        <v>1</v>
      </c>
      <c r="E92" s="15">
        <v>55.58</v>
      </c>
      <c r="F92" s="16">
        <f t="shared" si="1"/>
        <v>55.58</v>
      </c>
    </row>
    <row r="93" ht="15.75" spans="1:6">
      <c r="A93" s="32">
        <v>37</v>
      </c>
      <c r="B93" s="12" t="s">
        <v>408</v>
      </c>
      <c r="C93" s="13" t="s">
        <v>310</v>
      </c>
      <c r="D93" s="185">
        <v>3</v>
      </c>
      <c r="E93" s="15">
        <v>20.72</v>
      </c>
      <c r="F93" s="16">
        <f t="shared" si="1"/>
        <v>62.16</v>
      </c>
    </row>
    <row r="94" ht="15.75" spans="1:6">
      <c r="A94" s="32">
        <v>38</v>
      </c>
      <c r="B94" t="s">
        <v>409</v>
      </c>
      <c r="C94" s="13" t="s">
        <v>346</v>
      </c>
      <c r="D94" s="185">
        <v>3</v>
      </c>
      <c r="E94" s="15">
        <v>57.43</v>
      </c>
      <c r="F94" s="16">
        <f t="shared" si="1"/>
        <v>172.29</v>
      </c>
    </row>
    <row r="95" ht="15.75" spans="1:6">
      <c r="A95" s="32">
        <v>39</v>
      </c>
      <c r="B95" s="12" t="s">
        <v>410</v>
      </c>
      <c r="C95" s="13" t="s">
        <v>346</v>
      </c>
      <c r="D95" s="185">
        <v>2</v>
      </c>
      <c r="E95" s="15">
        <v>11.17</v>
      </c>
      <c r="F95" s="16">
        <f t="shared" si="1"/>
        <v>22.34</v>
      </c>
    </row>
    <row r="96" ht="15.75" spans="1:6">
      <c r="A96" s="32">
        <v>40</v>
      </c>
      <c r="B96" s="12" t="s">
        <v>411</v>
      </c>
      <c r="C96" s="13" t="s">
        <v>310</v>
      </c>
      <c r="D96" s="185">
        <v>3</v>
      </c>
      <c r="E96" s="15">
        <v>23.09</v>
      </c>
      <c r="F96" s="16">
        <f t="shared" si="1"/>
        <v>69.27</v>
      </c>
    </row>
    <row r="97" ht="15.75" spans="1:6">
      <c r="A97" s="32">
        <v>41</v>
      </c>
      <c r="B97" s="12" t="s">
        <v>412</v>
      </c>
      <c r="C97" s="13" t="s">
        <v>310</v>
      </c>
      <c r="D97" s="185">
        <v>10</v>
      </c>
      <c r="E97" s="15">
        <v>15.35</v>
      </c>
      <c r="F97" s="16">
        <f t="shared" si="1"/>
        <v>153.5</v>
      </c>
    </row>
    <row r="98" ht="15.75" spans="1:6">
      <c r="A98" s="32">
        <v>42</v>
      </c>
      <c r="B98" s="12" t="s">
        <v>413</v>
      </c>
      <c r="C98" s="97" t="s">
        <v>310</v>
      </c>
      <c r="D98" s="201">
        <v>7</v>
      </c>
      <c r="E98" s="15">
        <v>5.11</v>
      </c>
      <c r="F98" s="16">
        <f t="shared" si="1"/>
        <v>35.77</v>
      </c>
    </row>
    <row r="99" ht="15.75" spans="1:6">
      <c r="A99" s="11"/>
      <c r="B99" s="11"/>
      <c r="C99" s="11"/>
      <c r="D99" s="11"/>
      <c r="E99" s="11"/>
      <c r="F99" s="11"/>
    </row>
    <row r="100" ht="15.75" spans="1:7">
      <c r="A100" s="17" t="s">
        <v>414</v>
      </c>
      <c r="B100" s="17"/>
      <c r="C100" s="17"/>
      <c r="D100" s="17"/>
      <c r="E100" s="17"/>
      <c r="F100" s="18">
        <f>SUM(F57:F98)</f>
        <v>6240.1</v>
      </c>
      <c r="G100" s="202"/>
    </row>
    <row r="101" ht="15.75" spans="1:6">
      <c r="A101" s="80" t="s">
        <v>367</v>
      </c>
      <c r="B101" s="81"/>
      <c r="C101" s="81"/>
      <c r="D101" s="81"/>
      <c r="E101" s="82"/>
      <c r="F101" s="203">
        <v>8</v>
      </c>
    </row>
    <row r="102" ht="15.75" spans="1:6">
      <c r="A102" s="80" t="s">
        <v>369</v>
      </c>
      <c r="B102" s="81"/>
      <c r="C102" s="81"/>
      <c r="D102" s="81"/>
      <c r="E102" s="82"/>
      <c r="F102" s="204">
        <f>ROUND(F100/F101,2)</f>
        <v>780.01</v>
      </c>
    </row>
  </sheetData>
  <mergeCells count="12">
    <mergeCell ref="A1:F1"/>
    <mergeCell ref="A2:F2"/>
    <mergeCell ref="A49:F49"/>
    <mergeCell ref="A50:E50"/>
    <mergeCell ref="A51:E51"/>
    <mergeCell ref="A52:E52"/>
    <mergeCell ref="A54:F54"/>
    <mergeCell ref="A55:F55"/>
    <mergeCell ref="A99:F99"/>
    <mergeCell ref="A100:E100"/>
    <mergeCell ref="A101:E101"/>
    <mergeCell ref="A102:E102"/>
  </mergeCells>
  <pageMargins left="0.511811024" right="0.511811024" top="0.787401575" bottom="0.787401575" header="0.31496062" footer="0.31496062"/>
  <pageSetup paperSize="9" scale="75" orientation="portrait"/>
  <headerFooter/>
  <rowBreaks count="1" manualBreakCount="1">
    <brk id="53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3"/>
  <sheetViews>
    <sheetView view="pageBreakPreview" zoomScale="115" zoomScaleNormal="73" topLeftCell="A205" workbookViewId="0">
      <selection activeCell="I222" sqref="I222"/>
    </sheetView>
  </sheetViews>
  <sheetFormatPr defaultColWidth="14.4285714285714" defaultRowHeight="12.75"/>
  <cols>
    <col min="1" max="1" width="5.57142857142857" style="1" customWidth="1"/>
    <col min="2" max="2" width="30.2857142857143" style="1" customWidth="1"/>
    <col min="3" max="3" width="7.28571428571429" style="1" customWidth="1"/>
    <col min="4" max="4" width="5.85714285714286" style="1" customWidth="1"/>
    <col min="5" max="5" width="14.1428571428571" style="1" customWidth="1"/>
    <col min="6" max="6" width="17.4285714285714" style="1" customWidth="1"/>
    <col min="7" max="7" width="9.14285714285714" style="1" customWidth="1"/>
    <col min="8" max="8" width="14.2857142857143" style="1" customWidth="1"/>
    <col min="9" max="9" width="12.4285714285714" style="1" customWidth="1"/>
    <col min="10" max="10" width="6" style="1" customWidth="1"/>
    <col min="11" max="11" width="6.71428571428571" style="1" customWidth="1"/>
    <col min="12" max="12" width="10.7142857142857" style="1" customWidth="1"/>
    <col min="13" max="13" width="11.8571428571429" style="1" customWidth="1"/>
    <col min="14" max="16384" width="14.4285714285714" style="1"/>
  </cols>
  <sheetData>
    <row r="1" customHeight="1" spans="1:9">
      <c r="A1" s="53" t="s">
        <v>415</v>
      </c>
      <c r="B1" s="53"/>
      <c r="C1" s="53"/>
      <c r="D1" s="53"/>
      <c r="E1" s="53"/>
      <c r="F1" s="53"/>
      <c r="G1" s="53"/>
      <c r="H1" s="53"/>
      <c r="I1" s="53"/>
    </row>
    <row r="2" spans="1:9">
      <c r="A2" s="54"/>
      <c r="B2" s="55"/>
      <c r="C2" s="55"/>
      <c r="D2" s="55"/>
      <c r="E2" s="55"/>
      <c r="F2" s="55"/>
      <c r="G2" s="55"/>
      <c r="H2" s="55"/>
      <c r="I2" s="56"/>
    </row>
    <row r="3" ht="41.25" customHeight="1" spans="1:9">
      <c r="A3" s="5" t="s">
        <v>416</v>
      </c>
      <c r="B3" s="5"/>
      <c r="C3" s="5"/>
      <c r="D3" s="5"/>
      <c r="E3" s="5"/>
      <c r="F3" s="5"/>
      <c r="G3" s="5"/>
      <c r="H3" s="5"/>
      <c r="I3" s="5"/>
    </row>
    <row r="4" customHeight="1" spans="1:9">
      <c r="A4" s="5" t="s">
        <v>417</v>
      </c>
      <c r="B4" s="5"/>
      <c r="C4" s="5"/>
      <c r="D4" s="5"/>
      <c r="E4" s="5"/>
      <c r="F4" s="5"/>
      <c r="G4" s="5"/>
      <c r="H4" s="5"/>
      <c r="I4" s="5"/>
    </row>
    <row r="5" ht="36" spans="1:9">
      <c r="A5" s="104" t="s">
        <v>2</v>
      </c>
      <c r="B5" s="105" t="s">
        <v>309</v>
      </c>
      <c r="C5" s="105" t="s">
        <v>310</v>
      </c>
      <c r="D5" s="104" t="s">
        <v>311</v>
      </c>
      <c r="E5" s="105" t="s">
        <v>418</v>
      </c>
      <c r="F5" s="106" t="s">
        <v>419</v>
      </c>
      <c r="G5" s="106" t="s">
        <v>420</v>
      </c>
      <c r="H5" s="106" t="s">
        <v>421</v>
      </c>
      <c r="I5" s="106" t="s">
        <v>422</v>
      </c>
    </row>
    <row r="6" ht="15.75" spans="1:9">
      <c r="A6" s="32">
        <v>1</v>
      </c>
      <c r="B6" s="107" t="s">
        <v>423</v>
      </c>
      <c r="C6" s="33" t="s">
        <v>310</v>
      </c>
      <c r="D6" s="34">
        <v>1</v>
      </c>
      <c r="E6" s="15">
        <v>4416.33</v>
      </c>
      <c r="F6" s="16">
        <f t="shared" ref="F6:F18" si="0">E6*D6</f>
        <v>4416.33</v>
      </c>
      <c r="G6" s="107">
        <v>60</v>
      </c>
      <c r="H6" s="108">
        <f>ROUND(F6*0.8,2)</f>
        <v>3533.06</v>
      </c>
      <c r="I6" s="143">
        <f>ROUND(H6/G6,2)</f>
        <v>58.88</v>
      </c>
    </row>
    <row r="7" ht="15.75" spans="1:9">
      <c r="A7" s="32">
        <v>2</v>
      </c>
      <c r="B7" s="12" t="s">
        <v>424</v>
      </c>
      <c r="C7" s="33" t="s">
        <v>310</v>
      </c>
      <c r="D7" s="34">
        <v>30</v>
      </c>
      <c r="E7" s="15">
        <v>66.5</v>
      </c>
      <c r="F7" s="16">
        <f t="shared" ref="F7:F10" si="1">E7*D7</f>
        <v>1995</v>
      </c>
      <c r="G7" s="107">
        <v>60</v>
      </c>
      <c r="H7" s="108">
        <f t="shared" ref="H7:H10" si="2">ROUND(F7*0.8,2)</f>
        <v>1596</v>
      </c>
      <c r="I7" s="143">
        <f t="shared" ref="I7:I10" si="3">ROUND(H7/G7,2)</f>
        <v>26.6</v>
      </c>
    </row>
    <row r="8" ht="15.75" spans="1:9">
      <c r="A8" s="32">
        <v>3</v>
      </c>
      <c r="B8" s="12" t="s">
        <v>425</v>
      </c>
      <c r="C8" s="61" t="s">
        <v>310</v>
      </c>
      <c r="D8" s="61">
        <v>30</v>
      </c>
      <c r="E8" s="15">
        <v>51.75</v>
      </c>
      <c r="F8" s="16">
        <f t="shared" si="1"/>
        <v>1552.5</v>
      </c>
      <c r="G8" s="107">
        <v>60</v>
      </c>
      <c r="H8" s="108">
        <f t="shared" si="2"/>
        <v>1242</v>
      </c>
      <c r="I8" s="143">
        <f t="shared" si="3"/>
        <v>20.7</v>
      </c>
    </row>
    <row r="9" ht="15.75" spans="1:9">
      <c r="A9" s="32">
        <v>4</v>
      </c>
      <c r="B9" s="12" t="s">
        <v>426</v>
      </c>
      <c r="C9" s="61" t="s">
        <v>310</v>
      </c>
      <c r="D9" s="61">
        <v>2</v>
      </c>
      <c r="E9" s="15">
        <v>663.57</v>
      </c>
      <c r="F9" s="16">
        <f t="shared" si="1"/>
        <v>1327.14</v>
      </c>
      <c r="G9" s="107">
        <v>60</v>
      </c>
      <c r="H9" s="108">
        <f t="shared" si="2"/>
        <v>1061.71</v>
      </c>
      <c r="I9" s="143">
        <f t="shared" si="3"/>
        <v>17.7</v>
      </c>
    </row>
    <row r="10" ht="15.75" spans="1:9">
      <c r="A10" s="32">
        <v>5</v>
      </c>
      <c r="B10" s="12" t="s">
        <v>427</v>
      </c>
      <c r="C10" s="33" t="s">
        <v>310</v>
      </c>
      <c r="D10" s="34">
        <v>6</v>
      </c>
      <c r="E10" s="15">
        <v>355.33</v>
      </c>
      <c r="F10" s="16">
        <f t="shared" si="1"/>
        <v>2131.98</v>
      </c>
      <c r="G10" s="107">
        <v>60</v>
      </c>
      <c r="H10" s="108">
        <f t="shared" si="2"/>
        <v>1705.58</v>
      </c>
      <c r="I10" s="143">
        <f t="shared" si="3"/>
        <v>28.43</v>
      </c>
    </row>
    <row r="11" ht="15.75" spans="1:9">
      <c r="A11" s="109" t="s">
        <v>75</v>
      </c>
      <c r="B11" s="109"/>
      <c r="C11" s="109"/>
      <c r="D11" s="109"/>
      <c r="E11" s="109"/>
      <c r="F11" s="109"/>
      <c r="G11" s="109"/>
      <c r="H11" s="109"/>
      <c r="I11" s="143">
        <f>SUM(I6:I10)</f>
        <v>152.31</v>
      </c>
    </row>
    <row r="12" ht="15.75" spans="1:9">
      <c r="A12" s="32" t="s">
        <v>367</v>
      </c>
      <c r="B12" s="32"/>
      <c r="C12" s="32"/>
      <c r="D12" s="32"/>
      <c r="E12" s="32"/>
      <c r="F12" s="32"/>
      <c r="G12" s="32"/>
      <c r="H12" s="32"/>
      <c r="I12" s="107">
        <v>8</v>
      </c>
    </row>
    <row r="13" ht="15.75" spans="1:9">
      <c r="A13" s="32" t="s">
        <v>369</v>
      </c>
      <c r="B13" s="32"/>
      <c r="C13" s="32"/>
      <c r="D13" s="32"/>
      <c r="E13" s="32"/>
      <c r="F13" s="32"/>
      <c r="G13" s="32"/>
      <c r="H13" s="32"/>
      <c r="I13" s="144">
        <f>ROUND(I11/I12,2)</f>
        <v>19.04</v>
      </c>
    </row>
    <row r="15" ht="15.75" customHeight="1" spans="1:6">
      <c r="A15" s="110" t="s">
        <v>428</v>
      </c>
      <c r="B15" s="111"/>
      <c r="C15" s="111"/>
      <c r="D15" s="111"/>
      <c r="E15" s="111"/>
      <c r="F15" s="112"/>
    </row>
    <row r="16" spans="1:6">
      <c r="A16" s="113" t="s">
        <v>417</v>
      </c>
      <c r="B16" s="114"/>
      <c r="C16" s="114"/>
      <c r="D16" s="114"/>
      <c r="E16" s="114"/>
      <c r="F16" s="115"/>
    </row>
    <row r="17" ht="33.75" customHeight="1" spans="1:6">
      <c r="A17" s="8" t="s">
        <v>2</v>
      </c>
      <c r="B17" s="9" t="s">
        <v>309</v>
      </c>
      <c r="C17" s="9" t="s">
        <v>310</v>
      </c>
      <c r="D17" s="8" t="s">
        <v>311</v>
      </c>
      <c r="E17" s="9" t="s">
        <v>418</v>
      </c>
      <c r="F17" s="58" t="s">
        <v>419</v>
      </c>
    </row>
    <row r="18" ht="15.75" spans="1:6">
      <c r="A18" s="32">
        <v>6</v>
      </c>
      <c r="B18" s="12" t="s">
        <v>429</v>
      </c>
      <c r="C18" s="61" t="s">
        <v>310</v>
      </c>
      <c r="D18" s="61">
        <v>50</v>
      </c>
      <c r="E18" s="15">
        <v>6.14</v>
      </c>
      <c r="F18" s="16">
        <f t="shared" si="0"/>
        <v>307</v>
      </c>
    </row>
    <row r="19" ht="15.75" spans="1:6">
      <c r="A19" s="116">
        <v>7</v>
      </c>
      <c r="B19" s="117" t="s">
        <v>430</v>
      </c>
      <c r="C19" s="118" t="s">
        <v>310</v>
      </c>
      <c r="D19" s="118">
        <v>2</v>
      </c>
      <c r="E19" s="119">
        <v>171.72</v>
      </c>
      <c r="F19" s="120">
        <v>343.44</v>
      </c>
    </row>
    <row r="20" ht="15.75" spans="1:6">
      <c r="A20" s="17" t="s">
        <v>414</v>
      </c>
      <c r="B20" s="17"/>
      <c r="C20" s="17"/>
      <c r="D20" s="17"/>
      <c r="E20" s="17"/>
      <c r="F20" s="18">
        <f>SUM(F18:F19)</f>
        <v>650.44</v>
      </c>
    </row>
    <row r="21" spans="1:6">
      <c r="A21" s="83" t="s">
        <v>431</v>
      </c>
      <c r="B21" s="84"/>
      <c r="C21" s="84"/>
      <c r="D21" s="84"/>
      <c r="E21" s="85"/>
      <c r="F21" s="65">
        <f>ROUND(F20/12,2)</f>
        <v>54.2</v>
      </c>
    </row>
    <row r="22" ht="15.75" spans="1:6">
      <c r="A22" s="64" t="s">
        <v>432</v>
      </c>
      <c r="B22" s="64"/>
      <c r="C22" s="64"/>
      <c r="D22" s="64"/>
      <c r="E22" s="64"/>
      <c r="F22" s="17">
        <v>8</v>
      </c>
    </row>
    <row r="23" spans="1:6">
      <c r="A23" s="64" t="s">
        <v>433</v>
      </c>
      <c r="B23" s="64"/>
      <c r="C23" s="64"/>
      <c r="D23" s="64"/>
      <c r="E23" s="64"/>
      <c r="F23" s="65">
        <f>F21/F22</f>
        <v>6.775</v>
      </c>
    </row>
    <row r="24" spans="1:8">
      <c r="A24" s="64" t="s">
        <v>434</v>
      </c>
      <c r="B24" s="64"/>
      <c r="C24" s="64"/>
      <c r="D24" s="64"/>
      <c r="E24" s="64"/>
      <c r="F24" s="65">
        <f>I13</f>
        <v>19.04</v>
      </c>
      <c r="H24" s="121"/>
    </row>
    <row r="25" spans="1:8">
      <c r="A25" s="64" t="s">
        <v>435</v>
      </c>
      <c r="B25" s="64"/>
      <c r="C25" s="64"/>
      <c r="D25" s="64"/>
      <c r="E25" s="64"/>
      <c r="F25" s="65">
        <f>I223</f>
        <v>1.22</v>
      </c>
      <c r="H25" s="121"/>
    </row>
    <row r="26" spans="1:6">
      <c r="A26" s="64" t="s">
        <v>436</v>
      </c>
      <c r="B26" s="64"/>
      <c r="C26" s="64"/>
      <c r="D26" s="64"/>
      <c r="E26" s="64"/>
      <c r="F26" s="65">
        <f>F23+F24+F25</f>
        <v>27.035</v>
      </c>
    </row>
    <row r="27" spans="1:6">
      <c r="A27" s="86"/>
      <c r="B27" s="86"/>
      <c r="C27" s="86"/>
      <c r="D27" s="86"/>
      <c r="E27" s="86"/>
      <c r="F27" s="87"/>
    </row>
    <row r="28" ht="52.5" customHeight="1" spans="1:16">
      <c r="A28" s="27" t="s">
        <v>437</v>
      </c>
      <c r="B28" s="27"/>
      <c r="C28" s="27"/>
      <c r="D28" s="27"/>
      <c r="E28" s="27"/>
      <c r="F28" s="27"/>
      <c r="G28" s="27"/>
      <c r="H28" s="27"/>
      <c r="I28" s="27"/>
      <c r="J28"/>
      <c r="K28"/>
      <c r="L28"/>
      <c r="M28"/>
      <c r="N28"/>
      <c r="O28"/>
      <c r="P28"/>
    </row>
    <row r="29" ht="21" customHeight="1" spans="1:16">
      <c r="A29" s="5" t="s">
        <v>438</v>
      </c>
      <c r="B29" s="5"/>
      <c r="C29" s="5"/>
      <c r="D29" s="5"/>
      <c r="E29" s="5"/>
      <c r="F29" s="5"/>
      <c r="G29" s="5"/>
      <c r="H29" s="5"/>
      <c r="I29" s="5"/>
      <c r="J29"/>
      <c r="K29"/>
      <c r="L29"/>
      <c r="M29"/>
      <c r="N29"/>
      <c r="O29"/>
      <c r="P29"/>
    </row>
    <row r="30" ht="50.1" customHeight="1" spans="1:16">
      <c r="A30" s="8" t="s">
        <v>2</v>
      </c>
      <c r="B30" s="9" t="s">
        <v>309</v>
      </c>
      <c r="C30" s="9" t="s">
        <v>310</v>
      </c>
      <c r="D30" s="8" t="s">
        <v>311</v>
      </c>
      <c r="E30" s="9" t="s">
        <v>439</v>
      </c>
      <c r="F30" s="58" t="s">
        <v>440</v>
      </c>
      <c r="G30" s="58" t="s">
        <v>420</v>
      </c>
      <c r="H30" s="58" t="s">
        <v>421</v>
      </c>
      <c r="I30" s="106" t="s">
        <v>422</v>
      </c>
      <c r="J30"/>
      <c r="K30"/>
      <c r="L30"/>
      <c r="M30"/>
      <c r="N30"/>
      <c r="O30"/>
      <c r="P30"/>
    </row>
    <row r="31" ht="15.75" spans="1:16">
      <c r="A31" s="122">
        <v>1</v>
      </c>
      <c r="B31" s="12" t="s">
        <v>441</v>
      </c>
      <c r="C31" s="33" t="s">
        <v>310</v>
      </c>
      <c r="D31" s="34">
        <v>3</v>
      </c>
      <c r="E31" s="15">
        <v>845.26</v>
      </c>
      <c r="F31" s="16">
        <f t="shared" ref="F31:F53" si="4">E31*D31</f>
        <v>2535.78</v>
      </c>
      <c r="G31" s="34">
        <v>60</v>
      </c>
      <c r="H31" s="16">
        <f>ROUND(F31*0.8,2)</f>
        <v>2028.62</v>
      </c>
      <c r="I31" s="145">
        <f>ROUND(H31/G31,2)</f>
        <v>33.81</v>
      </c>
      <c r="J31"/>
      <c r="K31"/>
      <c r="L31"/>
      <c r="M31"/>
      <c r="N31"/>
      <c r="O31"/>
      <c r="P31"/>
    </row>
    <row r="32" ht="15.75" spans="1:16">
      <c r="A32" s="122">
        <v>2</v>
      </c>
      <c r="B32" s="12" t="s">
        <v>442</v>
      </c>
      <c r="C32" s="33" t="s">
        <v>310</v>
      </c>
      <c r="D32" s="34">
        <v>3</v>
      </c>
      <c r="E32" s="15">
        <v>184.99</v>
      </c>
      <c r="F32" s="16">
        <f t="shared" ref="F32:F33" si="5">E32*D32</f>
        <v>554.97</v>
      </c>
      <c r="G32" s="34">
        <v>60</v>
      </c>
      <c r="H32" s="16">
        <f>ROUND(F32*0.8,2)</f>
        <v>443.98</v>
      </c>
      <c r="I32" s="145">
        <f>ROUND(H32/G32,2)</f>
        <v>7.4</v>
      </c>
      <c r="J32"/>
      <c r="K32"/>
      <c r="L32"/>
      <c r="M32"/>
      <c r="N32"/>
      <c r="O32"/>
      <c r="P32"/>
    </row>
    <row r="33" ht="15.75" spans="1:16">
      <c r="A33" s="123">
        <v>3</v>
      </c>
      <c r="B33" s="12" t="s">
        <v>443</v>
      </c>
      <c r="C33" s="61" t="s">
        <v>310</v>
      </c>
      <c r="D33" s="61">
        <v>1</v>
      </c>
      <c r="E33" s="15">
        <v>473.63</v>
      </c>
      <c r="F33" s="16">
        <f t="shared" si="5"/>
        <v>473.63</v>
      </c>
      <c r="G33" s="34">
        <v>60</v>
      </c>
      <c r="H33" s="16">
        <f>ROUND(F33*0.8,2)</f>
        <v>378.9</v>
      </c>
      <c r="I33" s="145">
        <f>ROUND(H33/G33,2)</f>
        <v>6.32</v>
      </c>
      <c r="J33"/>
      <c r="K33"/>
      <c r="L33"/>
      <c r="M33"/>
      <c r="N33"/>
      <c r="O33"/>
      <c r="P33"/>
    </row>
    <row r="34" ht="15.75" spans="1:16">
      <c r="A34" s="124" t="s">
        <v>75</v>
      </c>
      <c r="B34" s="125"/>
      <c r="C34" s="125"/>
      <c r="D34" s="125"/>
      <c r="E34" s="126"/>
      <c r="F34" s="16">
        <f>SUM(F31:F33)</f>
        <v>3564.38</v>
      </c>
      <c r="G34" s="34"/>
      <c r="H34" s="16"/>
      <c r="I34" s="146">
        <f>SUM(I31:I33)</f>
        <v>47.53</v>
      </c>
      <c r="J34"/>
      <c r="K34"/>
      <c r="L34"/>
      <c r="M34"/>
      <c r="N34"/>
      <c r="O34"/>
      <c r="P34"/>
    </row>
    <row r="35" ht="15.75" spans="1:16">
      <c r="A35" s="124" t="s">
        <v>444</v>
      </c>
      <c r="B35" s="125"/>
      <c r="C35" s="125"/>
      <c r="D35" s="125"/>
      <c r="E35" s="125"/>
      <c r="F35" s="125"/>
      <c r="G35" s="125"/>
      <c r="H35" s="126"/>
      <c r="I35" s="12">
        <v>6</v>
      </c>
      <c r="J35"/>
      <c r="K35"/>
      <c r="L35"/>
      <c r="M35"/>
      <c r="N35"/>
      <c r="O35"/>
      <c r="P35"/>
    </row>
    <row r="36" ht="15.75" spans="1:16">
      <c r="A36" s="124" t="s">
        <v>369</v>
      </c>
      <c r="B36" s="125"/>
      <c r="C36" s="125"/>
      <c r="D36" s="125"/>
      <c r="E36" s="125"/>
      <c r="F36" s="125"/>
      <c r="G36" s="125"/>
      <c r="H36" s="126"/>
      <c r="I36" s="146">
        <f>I34/I35</f>
        <v>7.92166666666667</v>
      </c>
      <c r="J36"/>
      <c r="K36"/>
      <c r="L36"/>
      <c r="M36"/>
      <c r="N36"/>
      <c r="O36"/>
      <c r="P36"/>
    </row>
    <row r="37" ht="15.75" spans="1:16">
      <c r="A37" s="124"/>
      <c r="B37" s="125"/>
      <c r="C37" s="125"/>
      <c r="D37" s="125"/>
      <c r="E37" s="125"/>
      <c r="F37" s="125"/>
      <c r="J37"/>
      <c r="K37"/>
      <c r="L37"/>
      <c r="M37"/>
      <c r="N37"/>
      <c r="O37"/>
      <c r="P37"/>
    </row>
    <row r="38" ht="15.75" spans="1:16">
      <c r="A38" s="127" t="s">
        <v>445</v>
      </c>
      <c r="B38" s="94"/>
      <c r="C38" s="94"/>
      <c r="D38" s="94"/>
      <c r="E38" s="94"/>
      <c r="F38" s="95"/>
      <c r="J38"/>
      <c r="K38"/>
      <c r="L38"/>
      <c r="M38"/>
      <c r="N38"/>
      <c r="O38"/>
      <c r="P38"/>
    </row>
    <row r="39" ht="15.75" spans="1:16">
      <c r="A39" s="128" t="s">
        <v>438</v>
      </c>
      <c r="B39" s="129"/>
      <c r="C39" s="129"/>
      <c r="D39" s="129"/>
      <c r="E39" s="129"/>
      <c r="F39" s="130"/>
      <c r="J39"/>
      <c r="K39"/>
      <c r="L39"/>
      <c r="M39"/>
      <c r="N39"/>
      <c r="O39"/>
      <c r="P39"/>
    </row>
    <row r="40" ht="38.25" spans="1:16">
      <c r="A40" s="8" t="s">
        <v>2</v>
      </c>
      <c r="B40" s="9" t="s">
        <v>309</v>
      </c>
      <c r="C40" s="9" t="s">
        <v>310</v>
      </c>
      <c r="D40" s="8" t="s">
        <v>311</v>
      </c>
      <c r="E40" s="9" t="s">
        <v>439</v>
      </c>
      <c r="F40" s="58" t="s">
        <v>440</v>
      </c>
      <c r="J40"/>
      <c r="K40"/>
      <c r="L40"/>
      <c r="M40"/>
      <c r="N40"/>
      <c r="O40"/>
      <c r="P40"/>
    </row>
    <row r="41" ht="15.75" spans="1:16">
      <c r="A41" s="131">
        <v>1</v>
      </c>
      <c r="B41" t="s">
        <v>446</v>
      </c>
      <c r="C41" s="132" t="s">
        <v>310</v>
      </c>
      <c r="D41" s="133">
        <v>5</v>
      </c>
      <c r="E41" s="134">
        <v>38.73</v>
      </c>
      <c r="F41" s="135">
        <f t="shared" si="4"/>
        <v>193.65</v>
      </c>
      <c r="J41"/>
      <c r="K41"/>
      <c r="L41"/>
      <c r="M41"/>
      <c r="N41"/>
      <c r="O41"/>
      <c r="P41"/>
    </row>
    <row r="42" ht="15.75" spans="1:16">
      <c r="A42" s="11">
        <v>2</v>
      </c>
      <c r="B42" s="12" t="s">
        <v>447</v>
      </c>
      <c r="C42" s="33" t="s">
        <v>310</v>
      </c>
      <c r="D42" s="34">
        <v>5</v>
      </c>
      <c r="E42" s="15">
        <v>18.4</v>
      </c>
      <c r="F42" s="135">
        <f t="shared" si="4"/>
        <v>92</v>
      </c>
      <c r="J42"/>
      <c r="K42"/>
      <c r="L42"/>
      <c r="M42"/>
      <c r="N42"/>
      <c r="O42"/>
      <c r="P42"/>
    </row>
    <row r="43" ht="15.75" spans="1:16">
      <c r="A43" s="11">
        <v>3</v>
      </c>
      <c r="B43" t="s">
        <v>448</v>
      </c>
      <c r="C43" s="33" t="s">
        <v>310</v>
      </c>
      <c r="D43" s="34">
        <v>25</v>
      </c>
      <c r="E43" s="15">
        <v>25.98</v>
      </c>
      <c r="F43" s="135">
        <f t="shared" si="4"/>
        <v>649.5</v>
      </c>
      <c r="J43"/>
      <c r="K43"/>
      <c r="L43"/>
      <c r="M43"/>
      <c r="N43"/>
      <c r="O43" s="147"/>
      <c r="P43"/>
    </row>
    <row r="44" ht="15.75" spans="1:16">
      <c r="A44" s="32">
        <v>4</v>
      </c>
      <c r="B44" s="12" t="s">
        <v>449</v>
      </c>
      <c r="C44" s="33" t="s">
        <v>310</v>
      </c>
      <c r="D44" s="34">
        <v>3</v>
      </c>
      <c r="E44" s="15">
        <v>81.99</v>
      </c>
      <c r="F44" s="135">
        <f t="shared" si="4"/>
        <v>245.97</v>
      </c>
      <c r="J44"/>
      <c r="K44"/>
      <c r="L44"/>
      <c r="M44"/>
      <c r="N44"/>
      <c r="O44"/>
      <c r="P44"/>
    </row>
    <row r="45" ht="15.75" spans="1:16">
      <c r="A45" s="32">
        <v>5</v>
      </c>
      <c r="B45" s="12" t="s">
        <v>450</v>
      </c>
      <c r="C45" s="33" t="s">
        <v>310</v>
      </c>
      <c r="D45" s="34">
        <v>5</v>
      </c>
      <c r="E45" s="15">
        <v>171.72</v>
      </c>
      <c r="F45" s="135">
        <f t="shared" si="4"/>
        <v>858.6</v>
      </c>
      <c r="J45"/>
      <c r="K45"/>
      <c r="L45"/>
      <c r="M45"/>
      <c r="N45"/>
      <c r="O45"/>
      <c r="P45"/>
    </row>
    <row r="46" ht="21.95" customHeight="1" spans="1:16">
      <c r="A46" s="136">
        <v>6</v>
      </c>
      <c r="B46" s="137" t="s">
        <v>451</v>
      </c>
      <c r="C46" s="138" t="s">
        <v>310</v>
      </c>
      <c r="D46" s="139">
        <v>5</v>
      </c>
      <c r="E46" s="140">
        <v>29.17</v>
      </c>
      <c r="F46" s="135">
        <f t="shared" si="4"/>
        <v>145.85</v>
      </c>
      <c r="J46"/>
      <c r="K46"/>
      <c r="L46"/>
      <c r="M46"/>
      <c r="N46"/>
      <c r="O46"/>
      <c r="P46"/>
    </row>
    <row r="47" ht="30" spans="1:16">
      <c r="A47" s="32">
        <v>7</v>
      </c>
      <c r="B47" s="59" t="s">
        <v>452</v>
      </c>
      <c r="C47" s="61" t="s">
        <v>310</v>
      </c>
      <c r="D47" s="34">
        <v>5</v>
      </c>
      <c r="E47" s="15">
        <v>85.77</v>
      </c>
      <c r="F47" s="135">
        <f t="shared" si="4"/>
        <v>428.85</v>
      </c>
      <c r="H47" s="121"/>
      <c r="J47"/>
      <c r="K47"/>
      <c r="L47"/>
      <c r="M47"/>
      <c r="N47"/>
      <c r="O47"/>
      <c r="P47"/>
    </row>
    <row r="48" ht="15.75" spans="1:16">
      <c r="A48" s="32">
        <v>8</v>
      </c>
      <c r="B48" t="s">
        <v>453</v>
      </c>
      <c r="C48" s="33" t="s">
        <v>310</v>
      </c>
      <c r="D48" s="34">
        <v>5</v>
      </c>
      <c r="E48" s="15">
        <v>39.5</v>
      </c>
      <c r="F48" s="135">
        <f t="shared" si="4"/>
        <v>197.5</v>
      </c>
      <c r="H48" s="121"/>
      <c r="J48"/>
      <c r="K48"/>
      <c r="L48"/>
      <c r="M48"/>
      <c r="N48"/>
      <c r="O48"/>
      <c r="P48"/>
    </row>
    <row r="49" ht="31.5" spans="1:16">
      <c r="A49" s="32">
        <v>9</v>
      </c>
      <c r="B49" s="67" t="s">
        <v>454</v>
      </c>
      <c r="C49" s="33" t="s">
        <v>455</v>
      </c>
      <c r="D49" s="34">
        <v>2</v>
      </c>
      <c r="E49" s="15">
        <v>335.34</v>
      </c>
      <c r="F49" s="135">
        <f t="shared" si="4"/>
        <v>670.68</v>
      </c>
      <c r="J49"/>
      <c r="K49"/>
      <c r="L49"/>
      <c r="M49"/>
      <c r="N49"/>
      <c r="O49"/>
      <c r="P49"/>
    </row>
    <row r="50" ht="15.75" spans="1:16">
      <c r="A50" s="11">
        <v>10</v>
      </c>
      <c r="B50" s="141" t="s">
        <v>456</v>
      </c>
      <c r="C50" s="13" t="s">
        <v>310</v>
      </c>
      <c r="D50" s="14">
        <v>5</v>
      </c>
      <c r="E50" s="15">
        <v>64.4</v>
      </c>
      <c r="F50" s="135">
        <f t="shared" si="4"/>
        <v>322</v>
      </c>
      <c r="J50"/>
      <c r="K50"/>
      <c r="L50"/>
      <c r="M50"/>
      <c r="N50"/>
      <c r="O50"/>
      <c r="P50"/>
    </row>
    <row r="51" ht="15.75" spans="1:16">
      <c r="A51" s="32">
        <v>11</v>
      </c>
      <c r="B51" t="s">
        <v>457</v>
      </c>
      <c r="C51" s="33" t="s">
        <v>310</v>
      </c>
      <c r="D51" s="34">
        <v>10</v>
      </c>
      <c r="E51" s="15">
        <v>553.36</v>
      </c>
      <c r="F51" s="135">
        <f t="shared" si="4"/>
        <v>5533.6</v>
      </c>
      <c r="J51"/>
      <c r="K51"/>
      <c r="L51"/>
      <c r="M51"/>
      <c r="N51"/>
      <c r="O51"/>
      <c r="P51"/>
    </row>
    <row r="52" ht="15.75" spans="1:16">
      <c r="A52" s="32">
        <v>12</v>
      </c>
      <c r="B52" s="12" t="s">
        <v>458</v>
      </c>
      <c r="C52" s="33" t="s">
        <v>310</v>
      </c>
      <c r="D52" s="34">
        <v>20</v>
      </c>
      <c r="E52" s="15">
        <v>232.33</v>
      </c>
      <c r="F52" s="135">
        <f t="shared" si="4"/>
        <v>4646.6</v>
      </c>
      <c r="J52"/>
      <c r="K52"/>
      <c r="L52"/>
      <c r="M52"/>
      <c r="N52"/>
      <c r="O52"/>
      <c r="P52"/>
    </row>
    <row r="53" ht="15.75" spans="1:16">
      <c r="A53" s="32">
        <v>13</v>
      </c>
      <c r="B53" s="103" t="s">
        <v>459</v>
      </c>
      <c r="C53" s="33" t="s">
        <v>310</v>
      </c>
      <c r="D53" s="34">
        <v>3</v>
      </c>
      <c r="E53" s="15">
        <v>537.63</v>
      </c>
      <c r="F53" s="135">
        <f t="shared" si="4"/>
        <v>1612.89</v>
      </c>
      <c r="J53"/>
      <c r="K53"/>
      <c r="L53"/>
      <c r="M53"/>
      <c r="N53"/>
      <c r="O53"/>
      <c r="P53"/>
    </row>
    <row r="54" ht="15.75" spans="1:16">
      <c r="A54" s="19"/>
      <c r="B54" s="20"/>
      <c r="C54" s="20"/>
      <c r="D54" s="20"/>
      <c r="E54" s="20"/>
      <c r="F54" s="21"/>
      <c r="J54"/>
      <c r="K54"/>
      <c r="L54"/>
      <c r="M54"/>
      <c r="N54"/>
      <c r="O54"/>
      <c r="P54"/>
    </row>
    <row r="55" ht="15.75" spans="1:16">
      <c r="A55" s="80" t="s">
        <v>460</v>
      </c>
      <c r="B55" s="81"/>
      <c r="C55" s="81"/>
      <c r="D55" s="81"/>
      <c r="E55" s="82"/>
      <c r="F55" s="18">
        <f>SUM(F41:F53)</f>
        <v>15597.69</v>
      </c>
      <c r="J55"/>
      <c r="K55"/>
      <c r="L55"/>
      <c r="M55" s="148"/>
      <c r="N55"/>
      <c r="O55"/>
      <c r="P55"/>
    </row>
    <row r="56" ht="15.75" spans="1:6">
      <c r="A56" s="83" t="s">
        <v>444</v>
      </c>
      <c r="B56" s="84"/>
      <c r="C56" s="84"/>
      <c r="D56" s="84"/>
      <c r="E56" s="85"/>
      <c r="F56" s="17">
        <v>6</v>
      </c>
    </row>
    <row r="57" ht="15.75" customHeight="1" spans="1:6">
      <c r="A57" s="83" t="s">
        <v>461</v>
      </c>
      <c r="B57" s="84"/>
      <c r="C57" s="84"/>
      <c r="D57" s="84"/>
      <c r="E57" s="85"/>
      <c r="F57" s="65">
        <f>ROUND((F55/F56)/12,2)</f>
        <v>216.63</v>
      </c>
    </row>
    <row r="58" ht="15.75" customHeight="1" spans="1:9">
      <c r="A58" s="83" t="s">
        <v>462</v>
      </c>
      <c r="B58" s="84"/>
      <c r="C58" s="84"/>
      <c r="D58" s="84"/>
      <c r="E58" s="85"/>
      <c r="F58" s="65">
        <f>I36</f>
        <v>7.92166666666667</v>
      </c>
      <c r="G58" s="142"/>
      <c r="H58"/>
      <c r="I58"/>
    </row>
    <row r="59" ht="15.75" customHeight="1" spans="1:9">
      <c r="A59" s="83" t="s">
        <v>463</v>
      </c>
      <c r="B59" s="84"/>
      <c r="C59" s="84"/>
      <c r="D59" s="84"/>
      <c r="E59" s="85"/>
      <c r="F59" s="65">
        <f>I216</f>
        <v>0.97</v>
      </c>
      <c r="G59" s="142"/>
      <c r="H59"/>
      <c r="I59"/>
    </row>
    <row r="60" ht="15.75" customHeight="1" spans="1:9">
      <c r="A60" s="83" t="s">
        <v>464</v>
      </c>
      <c r="B60" s="84"/>
      <c r="C60" s="84"/>
      <c r="D60" s="84"/>
      <c r="E60" s="85"/>
      <c r="F60" s="65">
        <f>F57+F58+F59</f>
        <v>225.521666666667</v>
      </c>
      <c r="G60" s="142"/>
      <c r="H60"/>
      <c r="I60"/>
    </row>
    <row r="61" ht="15.75" customHeight="1" spans="8:9">
      <c r="H61"/>
      <c r="I61"/>
    </row>
    <row r="62" ht="31.5" customHeight="1" spans="1:9">
      <c r="A62" s="5" t="s">
        <v>465</v>
      </c>
      <c r="B62" s="5"/>
      <c r="C62" s="5"/>
      <c r="D62" s="5"/>
      <c r="E62" s="5"/>
      <c r="F62" s="5"/>
      <c r="G62" s="5"/>
      <c r="H62" s="5"/>
      <c r="I62" s="5"/>
    </row>
    <row r="63" ht="38.25" customHeight="1" spans="1:9">
      <c r="A63" s="5" t="s">
        <v>466</v>
      </c>
      <c r="B63" s="5"/>
      <c r="C63" s="5"/>
      <c r="D63" s="5"/>
      <c r="E63" s="5"/>
      <c r="F63" s="5"/>
      <c r="G63" s="5"/>
      <c r="H63" s="5"/>
      <c r="I63" s="5"/>
    </row>
    <row r="64" ht="46.5" customHeight="1" spans="1:9">
      <c r="A64" s="8" t="s">
        <v>2</v>
      </c>
      <c r="B64" s="9" t="s">
        <v>309</v>
      </c>
      <c r="C64" s="9" t="s">
        <v>310</v>
      </c>
      <c r="D64" s="8" t="s">
        <v>311</v>
      </c>
      <c r="E64" s="9" t="s">
        <v>439</v>
      </c>
      <c r="F64" s="58" t="s">
        <v>440</v>
      </c>
      <c r="G64" s="58" t="s">
        <v>420</v>
      </c>
      <c r="H64" s="58" t="s">
        <v>421</v>
      </c>
      <c r="I64" s="106" t="s">
        <v>422</v>
      </c>
    </row>
    <row r="65" ht="26.25" customHeight="1" spans="1:9">
      <c r="A65" s="32">
        <v>1</v>
      </c>
      <c r="B65" s="12" t="s">
        <v>467</v>
      </c>
      <c r="C65" s="33" t="s">
        <v>310</v>
      </c>
      <c r="D65" s="149">
        <v>1</v>
      </c>
      <c r="E65" s="15">
        <v>260.9</v>
      </c>
      <c r="F65" s="16">
        <f>E65*D65</f>
        <v>260.9</v>
      </c>
      <c r="G65" s="34">
        <v>60</v>
      </c>
      <c r="H65" s="16">
        <f>ROUND(F65*0.8,2)</f>
        <v>208.72</v>
      </c>
      <c r="I65" s="145">
        <f>ROUND(H65/G65,2)</f>
        <v>3.48</v>
      </c>
    </row>
    <row r="66" ht="15.75" customHeight="1" spans="1:9">
      <c r="A66" s="124" t="s">
        <v>75</v>
      </c>
      <c r="B66" s="125"/>
      <c r="C66" s="125"/>
      <c r="D66" s="125"/>
      <c r="E66" s="126"/>
      <c r="F66" s="16">
        <f>SUM(F63:F65)</f>
        <v>260.9</v>
      </c>
      <c r="G66" s="34"/>
      <c r="H66" s="16"/>
      <c r="I66" s="146">
        <f>SUM(I63:I65)</f>
        <v>3.48</v>
      </c>
    </row>
    <row r="67" ht="15.75" customHeight="1" spans="1:9">
      <c r="A67" s="124" t="s">
        <v>367</v>
      </c>
      <c r="B67" s="125"/>
      <c r="C67" s="125"/>
      <c r="D67" s="125"/>
      <c r="E67" s="125"/>
      <c r="F67" s="125"/>
      <c r="G67" s="125"/>
      <c r="H67" s="126"/>
      <c r="I67" s="12">
        <v>1</v>
      </c>
    </row>
    <row r="68" ht="15.75" customHeight="1" spans="1:9">
      <c r="A68" s="124" t="s">
        <v>369</v>
      </c>
      <c r="B68" s="125"/>
      <c r="C68" s="125"/>
      <c r="D68" s="125"/>
      <c r="E68" s="125"/>
      <c r="F68" s="125"/>
      <c r="G68" s="125"/>
      <c r="H68" s="126"/>
      <c r="I68" s="146">
        <f>I66/I67</f>
        <v>3.48</v>
      </c>
    </row>
    <row r="69" ht="15.75" customHeight="1" spans="1:9">
      <c r="A69" s="124"/>
      <c r="B69" s="125"/>
      <c r="C69" s="125"/>
      <c r="D69" s="125"/>
      <c r="E69" s="125"/>
      <c r="F69" s="125"/>
      <c r="G69" s="150"/>
      <c r="H69" s="150"/>
      <c r="I69" s="169"/>
    </row>
    <row r="70" ht="15.75" customHeight="1" spans="1:6">
      <c r="A70" s="5" t="s">
        <v>468</v>
      </c>
      <c r="B70" s="5"/>
      <c r="C70" s="5"/>
      <c r="D70" s="5"/>
      <c r="E70" s="5"/>
      <c r="F70" s="5"/>
    </row>
    <row r="71" ht="15.75" spans="1:6">
      <c r="A71" s="27" t="s">
        <v>469</v>
      </c>
      <c r="B71" s="27"/>
      <c r="C71" s="27"/>
      <c r="D71" s="27"/>
      <c r="E71" s="27"/>
      <c r="F71" s="27"/>
    </row>
    <row r="72" ht="38.25" spans="1:6">
      <c r="A72" s="8" t="s">
        <v>2</v>
      </c>
      <c r="B72" s="9" t="s">
        <v>309</v>
      </c>
      <c r="C72" s="9" t="s">
        <v>310</v>
      </c>
      <c r="D72" s="8" t="s">
        <v>311</v>
      </c>
      <c r="E72" s="9" t="s">
        <v>439</v>
      </c>
      <c r="F72" s="58" t="s">
        <v>440</v>
      </c>
    </row>
    <row r="73" ht="15.75" spans="1:6">
      <c r="A73" s="32">
        <v>2</v>
      </c>
      <c r="B73" t="s">
        <v>470</v>
      </c>
      <c r="C73" s="33" t="s">
        <v>310</v>
      </c>
      <c r="D73" s="149">
        <v>1</v>
      </c>
      <c r="E73" s="15">
        <v>45.25</v>
      </c>
      <c r="F73" s="16">
        <f t="shared" ref="F73:F88" si="6">E73*D73</f>
        <v>45.25</v>
      </c>
    </row>
    <row r="74" ht="15.75" spans="1:6">
      <c r="A74" s="11">
        <v>3</v>
      </c>
      <c r="B74" s="12" t="s">
        <v>471</v>
      </c>
      <c r="C74" s="13" t="s">
        <v>310</v>
      </c>
      <c r="D74" s="151">
        <v>1</v>
      </c>
      <c r="E74" s="15">
        <v>4.66</v>
      </c>
      <c r="F74" s="16">
        <f t="shared" si="6"/>
        <v>4.66</v>
      </c>
    </row>
    <row r="75" ht="15.75" spans="1:6">
      <c r="A75" s="11">
        <v>4</v>
      </c>
      <c r="B75" s="12" t="s">
        <v>472</v>
      </c>
      <c r="C75" s="13" t="s">
        <v>310</v>
      </c>
      <c r="D75" s="151">
        <v>1</v>
      </c>
      <c r="E75" s="15">
        <v>21.4</v>
      </c>
      <c r="F75" s="16">
        <f t="shared" si="6"/>
        <v>21.4</v>
      </c>
    </row>
    <row r="76" ht="15.75" spans="1:6">
      <c r="A76" s="11">
        <v>6</v>
      </c>
      <c r="B76" s="12" t="s">
        <v>473</v>
      </c>
      <c r="C76" s="13" t="s">
        <v>310</v>
      </c>
      <c r="D76" s="151">
        <v>1</v>
      </c>
      <c r="E76" s="15">
        <v>15.54</v>
      </c>
      <c r="F76" s="16">
        <f t="shared" si="6"/>
        <v>15.54</v>
      </c>
    </row>
    <row r="77" ht="15.75" spans="1:6">
      <c r="A77" s="11">
        <v>7</v>
      </c>
      <c r="B77" s="12" t="s">
        <v>474</v>
      </c>
      <c r="C77" s="13" t="s">
        <v>310</v>
      </c>
      <c r="D77" s="151">
        <v>1</v>
      </c>
      <c r="E77" s="15">
        <v>132.25</v>
      </c>
      <c r="F77" s="16">
        <f t="shared" si="6"/>
        <v>132.25</v>
      </c>
    </row>
    <row r="78" ht="15.75" spans="1:6">
      <c r="A78" s="32">
        <v>7</v>
      </c>
      <c r="B78" t="s">
        <v>475</v>
      </c>
      <c r="C78" s="13" t="s">
        <v>310</v>
      </c>
      <c r="D78" s="151">
        <v>1</v>
      </c>
      <c r="E78" s="15">
        <v>200.44</v>
      </c>
      <c r="F78" s="16">
        <f t="shared" si="6"/>
        <v>200.44</v>
      </c>
    </row>
    <row r="79" ht="15.75" spans="1:6">
      <c r="A79" s="32">
        <v>8</v>
      </c>
      <c r="B79" s="12" t="s">
        <v>476</v>
      </c>
      <c r="C79" s="13" t="s">
        <v>310</v>
      </c>
      <c r="D79" s="151">
        <v>1</v>
      </c>
      <c r="E79" s="15">
        <v>34.22</v>
      </c>
      <c r="F79" s="16">
        <f t="shared" si="6"/>
        <v>34.22</v>
      </c>
    </row>
    <row r="80" ht="30" spans="1:6">
      <c r="A80" s="32">
        <v>9</v>
      </c>
      <c r="B80" s="152" t="s">
        <v>477</v>
      </c>
      <c r="C80" s="61" t="s">
        <v>310</v>
      </c>
      <c r="D80" s="151">
        <v>1</v>
      </c>
      <c r="E80" s="15">
        <v>139.5</v>
      </c>
      <c r="F80" s="16">
        <f t="shared" si="6"/>
        <v>139.5</v>
      </c>
    </row>
    <row r="81" ht="15.75" spans="1:6">
      <c r="A81" s="32">
        <v>10</v>
      </c>
      <c r="B81" s="141" t="s">
        <v>478</v>
      </c>
      <c r="C81" s="13" t="s">
        <v>310</v>
      </c>
      <c r="D81" s="151">
        <v>1</v>
      </c>
      <c r="E81" s="15">
        <v>106.33</v>
      </c>
      <c r="F81" s="16">
        <f t="shared" si="6"/>
        <v>106.33</v>
      </c>
    </row>
    <row r="82" ht="15.75" spans="1:6">
      <c r="A82" s="32">
        <v>11</v>
      </c>
      <c r="B82" s="12" t="s">
        <v>479</v>
      </c>
      <c r="C82" s="13" t="s">
        <v>310</v>
      </c>
      <c r="D82" s="151">
        <v>1</v>
      </c>
      <c r="E82" s="15">
        <v>43.33</v>
      </c>
      <c r="F82" s="16">
        <f t="shared" si="6"/>
        <v>43.33</v>
      </c>
    </row>
    <row r="83" ht="15.75" spans="1:6">
      <c r="A83" s="32">
        <v>12</v>
      </c>
      <c r="B83" s="152" t="s">
        <v>480</v>
      </c>
      <c r="C83" s="13" t="s">
        <v>310</v>
      </c>
      <c r="D83" s="151">
        <v>1</v>
      </c>
      <c r="E83" s="15">
        <v>11.95</v>
      </c>
      <c r="F83" s="16">
        <f t="shared" si="6"/>
        <v>11.95</v>
      </c>
    </row>
    <row r="84" ht="15.75" spans="1:6">
      <c r="A84" s="32">
        <v>13</v>
      </c>
      <c r="B84" s="152" t="s">
        <v>481</v>
      </c>
      <c r="C84" s="13" t="s">
        <v>310</v>
      </c>
      <c r="D84" s="151">
        <v>1</v>
      </c>
      <c r="E84" s="15">
        <v>13.22</v>
      </c>
      <c r="F84" s="16">
        <f t="shared" si="6"/>
        <v>13.22</v>
      </c>
    </row>
    <row r="85" ht="15.75" spans="1:6">
      <c r="A85" s="32">
        <v>14</v>
      </c>
      <c r="B85" s="152" t="s">
        <v>482</v>
      </c>
      <c r="C85" s="13" t="s">
        <v>310</v>
      </c>
      <c r="D85" s="151">
        <v>1</v>
      </c>
      <c r="E85" s="15">
        <v>15.17</v>
      </c>
      <c r="F85" s="16">
        <f t="shared" si="6"/>
        <v>15.17</v>
      </c>
    </row>
    <row r="86" ht="15.75" spans="1:6">
      <c r="A86" s="32">
        <v>15</v>
      </c>
      <c r="B86" s="12" t="s">
        <v>483</v>
      </c>
      <c r="C86" s="13" t="s">
        <v>310</v>
      </c>
      <c r="D86" s="151">
        <v>1</v>
      </c>
      <c r="E86" s="15">
        <v>44.96</v>
      </c>
      <c r="F86" s="16">
        <f t="shared" si="6"/>
        <v>44.96</v>
      </c>
    </row>
    <row r="87" ht="15.75" spans="1:6">
      <c r="A87" s="122">
        <v>16</v>
      </c>
      <c r="B87" s="153" t="s">
        <v>484</v>
      </c>
      <c r="C87" s="154" t="s">
        <v>310</v>
      </c>
      <c r="D87" s="155">
        <v>1</v>
      </c>
      <c r="E87" s="156">
        <v>143.27</v>
      </c>
      <c r="F87" s="157">
        <f t="shared" si="6"/>
        <v>143.27</v>
      </c>
    </row>
    <row r="88" ht="15.75" spans="1:6">
      <c r="A88" s="122">
        <v>17</v>
      </c>
      <c r="B88" s="158" t="s">
        <v>485</v>
      </c>
      <c r="C88" s="159" t="s">
        <v>310</v>
      </c>
      <c r="D88" s="160">
        <v>1</v>
      </c>
      <c r="E88" s="156">
        <v>35.9</v>
      </c>
      <c r="F88" s="157">
        <f t="shared" si="6"/>
        <v>35.9</v>
      </c>
    </row>
    <row r="89" ht="15.75" spans="1:6">
      <c r="A89" s="161"/>
      <c r="B89" s="161"/>
      <c r="C89" s="161"/>
      <c r="D89" s="161"/>
      <c r="E89" s="161"/>
      <c r="F89" s="161"/>
    </row>
    <row r="90" ht="15.75" spans="1:6">
      <c r="A90" s="17" t="s">
        <v>414</v>
      </c>
      <c r="B90" s="17"/>
      <c r="C90" s="17"/>
      <c r="D90" s="17"/>
      <c r="E90" s="17"/>
      <c r="F90" s="18">
        <f>SUM(F73:F88)</f>
        <v>1007.39</v>
      </c>
    </row>
    <row r="91" spans="1:6">
      <c r="A91" s="64" t="s">
        <v>486</v>
      </c>
      <c r="B91" s="64"/>
      <c r="C91" s="64"/>
      <c r="D91" s="64"/>
      <c r="E91" s="64"/>
      <c r="F91" s="65">
        <f>ROUND(F90/24,2)</f>
        <v>41.97</v>
      </c>
    </row>
    <row r="92" ht="15.75" spans="1:6">
      <c r="A92" s="162" t="s">
        <v>298</v>
      </c>
      <c r="B92" s="163"/>
      <c r="C92" s="163"/>
      <c r="D92" s="163"/>
      <c r="E92" s="164"/>
      <c r="F92" s="17">
        <v>1</v>
      </c>
    </row>
    <row r="93" spans="1:6">
      <c r="A93" s="64" t="s">
        <v>487</v>
      </c>
      <c r="B93" s="64"/>
      <c r="C93" s="64"/>
      <c r="D93" s="64"/>
      <c r="E93" s="64"/>
      <c r="F93" s="65">
        <f>F91/F92</f>
        <v>41.97</v>
      </c>
    </row>
    <row r="94" spans="1:6">
      <c r="A94" s="64" t="s">
        <v>488</v>
      </c>
      <c r="B94" s="64"/>
      <c r="C94" s="64"/>
      <c r="D94" s="64"/>
      <c r="E94" s="64"/>
      <c r="F94" s="65">
        <f>I68</f>
        <v>3.48</v>
      </c>
    </row>
    <row r="95" spans="1:6">
      <c r="A95" s="64" t="s">
        <v>489</v>
      </c>
      <c r="B95" s="64"/>
      <c r="C95" s="64"/>
      <c r="D95" s="64"/>
      <c r="E95" s="64"/>
      <c r="F95" s="65">
        <f>F93+F94+I216</f>
        <v>46.42</v>
      </c>
    </row>
    <row r="96" spans="1:6">
      <c r="A96" s="64" t="s">
        <v>490</v>
      </c>
      <c r="B96" s="64"/>
      <c r="C96" s="64"/>
      <c r="D96" s="64"/>
      <c r="E96" s="64"/>
      <c r="F96" s="65">
        <f>F93+F94+I223</f>
        <v>46.67</v>
      </c>
    </row>
    <row r="97" spans="5:6">
      <c r="E97" s="22"/>
      <c r="F97" s="22"/>
    </row>
    <row r="98" ht="15.75" spans="1:6">
      <c r="A98" s="5" t="s">
        <v>491</v>
      </c>
      <c r="B98" s="5"/>
      <c r="C98" s="5"/>
      <c r="D98" s="5"/>
      <c r="E98" s="5"/>
      <c r="F98" s="5"/>
    </row>
    <row r="99" ht="15.75" spans="1:6">
      <c r="A99" s="27" t="s">
        <v>492</v>
      </c>
      <c r="B99" s="27"/>
      <c r="C99" s="27"/>
      <c r="D99" s="27"/>
      <c r="E99" s="27"/>
      <c r="F99" s="27"/>
    </row>
    <row r="100" ht="38.25" spans="1:6">
      <c r="A100" s="8" t="s">
        <v>2</v>
      </c>
      <c r="B100" s="9" t="s">
        <v>309</v>
      </c>
      <c r="C100" s="9" t="s">
        <v>310</v>
      </c>
      <c r="D100" s="8" t="s">
        <v>311</v>
      </c>
      <c r="E100" s="9" t="s">
        <v>439</v>
      </c>
      <c r="F100" s="58" t="s">
        <v>440</v>
      </c>
    </row>
    <row r="101" ht="15.75" spans="1:6">
      <c r="A101" s="32">
        <v>1</v>
      </c>
      <c r="B101" s="12" t="s">
        <v>493</v>
      </c>
      <c r="C101" s="33" t="s">
        <v>310</v>
      </c>
      <c r="D101" s="165">
        <v>1</v>
      </c>
      <c r="E101" s="15">
        <v>5.53</v>
      </c>
      <c r="F101" s="16">
        <f t="shared" ref="F101:F130" si="7">E101*D101</f>
        <v>5.53</v>
      </c>
    </row>
    <row r="102" ht="15.75" spans="1:6">
      <c r="A102" s="32">
        <v>2</v>
      </c>
      <c r="B102" t="s">
        <v>494</v>
      </c>
      <c r="C102" s="33" t="s">
        <v>310</v>
      </c>
      <c r="D102" s="166">
        <v>1</v>
      </c>
      <c r="E102" s="15">
        <v>13.54</v>
      </c>
      <c r="F102" s="16">
        <f t="shared" si="7"/>
        <v>13.54</v>
      </c>
    </row>
    <row r="103" ht="15.75" spans="1:6">
      <c r="A103" s="11">
        <v>3</v>
      </c>
      <c r="B103" s="12" t="s">
        <v>495</v>
      </c>
      <c r="C103" s="33" t="s">
        <v>310</v>
      </c>
      <c r="D103" s="166">
        <v>1</v>
      </c>
      <c r="E103" s="15">
        <v>21.53</v>
      </c>
      <c r="F103" s="16">
        <f t="shared" si="7"/>
        <v>21.53</v>
      </c>
    </row>
    <row r="104" ht="15.75" spans="1:6">
      <c r="A104" s="11">
        <v>4</v>
      </c>
      <c r="B104" s="96" t="s">
        <v>496</v>
      </c>
      <c r="C104" s="33" t="s">
        <v>310</v>
      </c>
      <c r="D104" s="165">
        <v>1</v>
      </c>
      <c r="E104" s="15">
        <v>25.38</v>
      </c>
      <c r="F104" s="16">
        <f t="shared" si="7"/>
        <v>25.38</v>
      </c>
    </row>
    <row r="105" ht="15.75" spans="1:6">
      <c r="A105" s="32">
        <v>5</v>
      </c>
      <c r="B105" s="12" t="s">
        <v>497</v>
      </c>
      <c r="C105" s="33" t="s">
        <v>310</v>
      </c>
      <c r="D105" s="165">
        <v>1</v>
      </c>
      <c r="E105" s="15">
        <v>31.8</v>
      </c>
      <c r="F105" s="16">
        <f t="shared" si="7"/>
        <v>31.8</v>
      </c>
    </row>
    <row r="106" ht="15.75" spans="1:6">
      <c r="A106" s="32">
        <v>6</v>
      </c>
      <c r="B106" s="12" t="s">
        <v>470</v>
      </c>
      <c r="C106" s="33" t="s">
        <v>310</v>
      </c>
      <c r="D106" s="165">
        <v>1</v>
      </c>
      <c r="E106" s="15">
        <v>45.25</v>
      </c>
      <c r="F106" s="16">
        <f t="shared" si="7"/>
        <v>45.25</v>
      </c>
    </row>
    <row r="107" ht="15.75" spans="1:6">
      <c r="A107" s="32">
        <v>7</v>
      </c>
      <c r="B107" t="s">
        <v>498</v>
      </c>
      <c r="C107" s="33" t="s">
        <v>310</v>
      </c>
      <c r="D107" s="165">
        <v>1</v>
      </c>
      <c r="E107" s="15">
        <v>27.32</v>
      </c>
      <c r="F107" s="16">
        <f t="shared" si="7"/>
        <v>27.32</v>
      </c>
    </row>
    <row r="108" ht="15.75" spans="1:6">
      <c r="A108" s="32">
        <v>8</v>
      </c>
      <c r="B108" s="12" t="s">
        <v>499</v>
      </c>
      <c r="C108" s="33" t="s">
        <v>310</v>
      </c>
      <c r="D108" s="165">
        <v>1</v>
      </c>
      <c r="E108" s="15">
        <v>25.84</v>
      </c>
      <c r="F108" s="16">
        <f t="shared" si="7"/>
        <v>25.84</v>
      </c>
    </row>
    <row r="109" ht="15.75" spans="1:6">
      <c r="A109" s="11">
        <v>9</v>
      </c>
      <c r="B109" s="12" t="s">
        <v>471</v>
      </c>
      <c r="C109" s="13" t="s">
        <v>310</v>
      </c>
      <c r="D109" s="167">
        <v>1</v>
      </c>
      <c r="E109" s="15">
        <v>4.66</v>
      </c>
      <c r="F109" s="16">
        <f t="shared" si="7"/>
        <v>4.66</v>
      </c>
    </row>
    <row r="110" ht="15.75" spans="1:6">
      <c r="A110" s="11">
        <v>10</v>
      </c>
      <c r="B110" s="12" t="s">
        <v>500</v>
      </c>
      <c r="C110" s="13" t="s">
        <v>310</v>
      </c>
      <c r="D110" s="167">
        <v>1</v>
      </c>
      <c r="E110" s="15">
        <v>7.97</v>
      </c>
      <c r="F110" s="16">
        <f t="shared" si="7"/>
        <v>7.97</v>
      </c>
    </row>
    <row r="111" ht="15.75" spans="1:6">
      <c r="A111" s="11">
        <v>11</v>
      </c>
      <c r="B111" s="12" t="s">
        <v>501</v>
      </c>
      <c r="C111" s="61" t="s">
        <v>310</v>
      </c>
      <c r="D111" s="167">
        <v>1</v>
      </c>
      <c r="E111" s="15">
        <v>21.4</v>
      </c>
      <c r="F111" s="16">
        <f t="shared" si="7"/>
        <v>21.4</v>
      </c>
    </row>
    <row r="112" ht="15.75" spans="1:6">
      <c r="A112" s="11">
        <v>12</v>
      </c>
      <c r="B112" s="152" t="s">
        <v>480</v>
      </c>
      <c r="C112" s="13" t="s">
        <v>310</v>
      </c>
      <c r="D112" s="167">
        <v>1</v>
      </c>
      <c r="E112" s="15">
        <v>11.95</v>
      </c>
      <c r="F112" s="16">
        <f t="shared" si="7"/>
        <v>11.95</v>
      </c>
    </row>
    <row r="113" ht="15.75" spans="1:6">
      <c r="A113" s="11">
        <v>13</v>
      </c>
      <c r="B113" s="152" t="s">
        <v>481</v>
      </c>
      <c r="C113" s="13" t="s">
        <v>310</v>
      </c>
      <c r="D113" s="167">
        <v>1</v>
      </c>
      <c r="E113" s="15">
        <v>13.22</v>
      </c>
      <c r="F113" s="16">
        <f t="shared" si="7"/>
        <v>13.22</v>
      </c>
    </row>
    <row r="114" ht="15.75" spans="1:6">
      <c r="A114" s="11">
        <v>14</v>
      </c>
      <c r="B114" s="152" t="s">
        <v>482</v>
      </c>
      <c r="C114" s="13" t="s">
        <v>310</v>
      </c>
      <c r="D114" s="167">
        <v>1</v>
      </c>
      <c r="E114" s="15">
        <v>15.17</v>
      </c>
      <c r="F114" s="16">
        <f t="shared" si="7"/>
        <v>15.17</v>
      </c>
    </row>
    <row r="115" ht="15.75" spans="1:6">
      <c r="A115" s="11">
        <v>15</v>
      </c>
      <c r="B115" t="s">
        <v>475</v>
      </c>
      <c r="C115" s="13" t="s">
        <v>310</v>
      </c>
      <c r="D115" s="167">
        <v>1</v>
      </c>
      <c r="E115" s="15">
        <v>200.44</v>
      </c>
      <c r="F115" s="16">
        <f t="shared" si="7"/>
        <v>200.44</v>
      </c>
    </row>
    <row r="116" ht="15.75" spans="1:6">
      <c r="A116" s="32">
        <v>16</v>
      </c>
      <c r="B116" s="67" t="s">
        <v>484</v>
      </c>
      <c r="C116" s="33" t="s">
        <v>310</v>
      </c>
      <c r="D116" s="165">
        <v>1</v>
      </c>
      <c r="E116" s="15">
        <v>143.27</v>
      </c>
      <c r="F116" s="16">
        <f t="shared" si="7"/>
        <v>143.27</v>
      </c>
    </row>
    <row r="117" ht="15.75" spans="1:6">
      <c r="A117" s="32">
        <v>17</v>
      </c>
      <c r="B117" t="s">
        <v>502</v>
      </c>
      <c r="C117" s="33" t="s">
        <v>310</v>
      </c>
      <c r="D117" s="165">
        <v>6</v>
      </c>
      <c r="E117" s="15">
        <v>26.88</v>
      </c>
      <c r="F117" s="16">
        <f t="shared" si="7"/>
        <v>161.28</v>
      </c>
    </row>
    <row r="118" ht="15.75" spans="1:6">
      <c r="A118" s="32">
        <v>18</v>
      </c>
      <c r="B118" s="12" t="s">
        <v>503</v>
      </c>
      <c r="C118" s="33" t="s">
        <v>310</v>
      </c>
      <c r="D118" s="165">
        <v>6</v>
      </c>
      <c r="E118" s="15">
        <v>31.63</v>
      </c>
      <c r="F118" s="16">
        <f t="shared" si="7"/>
        <v>189.78</v>
      </c>
    </row>
    <row r="119" ht="15.75" spans="1:6">
      <c r="A119" s="32">
        <v>19</v>
      </c>
      <c r="B119" s="12" t="s">
        <v>504</v>
      </c>
      <c r="C119" s="33" t="s">
        <v>310</v>
      </c>
      <c r="D119" s="165">
        <v>2</v>
      </c>
      <c r="E119" s="15">
        <v>34.22</v>
      </c>
      <c r="F119" s="16">
        <f t="shared" si="7"/>
        <v>68.44</v>
      </c>
    </row>
    <row r="120" ht="30" spans="1:6">
      <c r="A120" s="32">
        <v>20</v>
      </c>
      <c r="B120" s="152" t="s">
        <v>477</v>
      </c>
      <c r="C120" s="33" t="s">
        <v>310</v>
      </c>
      <c r="D120" s="165">
        <v>2</v>
      </c>
      <c r="E120" s="15">
        <v>139.5</v>
      </c>
      <c r="F120" s="16">
        <f t="shared" si="7"/>
        <v>279</v>
      </c>
    </row>
    <row r="121" ht="30" spans="1:6">
      <c r="A121" s="32">
        <v>21</v>
      </c>
      <c r="B121" s="152" t="s">
        <v>505</v>
      </c>
      <c r="C121" s="33" t="s">
        <v>310</v>
      </c>
      <c r="D121" s="165">
        <v>2</v>
      </c>
      <c r="E121" s="15">
        <v>106.33</v>
      </c>
      <c r="F121" s="16">
        <f t="shared" si="7"/>
        <v>212.66</v>
      </c>
    </row>
    <row r="122" ht="30" spans="1:6">
      <c r="A122" s="32">
        <v>22</v>
      </c>
      <c r="B122" s="59" t="s">
        <v>506</v>
      </c>
      <c r="C122" s="33" t="s">
        <v>310</v>
      </c>
      <c r="D122" s="165">
        <v>2</v>
      </c>
      <c r="E122" s="15">
        <v>43.33</v>
      </c>
      <c r="F122" s="16">
        <f t="shared" si="7"/>
        <v>86.66</v>
      </c>
    </row>
    <row r="123" ht="15.75" spans="1:6">
      <c r="A123" s="32">
        <v>23</v>
      </c>
      <c r="B123" s="12" t="s">
        <v>507</v>
      </c>
      <c r="C123" s="33" t="s">
        <v>310</v>
      </c>
      <c r="D123" s="166">
        <v>1</v>
      </c>
      <c r="E123" s="15">
        <v>31.62</v>
      </c>
      <c r="F123" s="16">
        <f t="shared" si="7"/>
        <v>31.62</v>
      </c>
    </row>
    <row r="124" ht="15.75" spans="1:6">
      <c r="A124" s="32">
        <v>24</v>
      </c>
      <c r="B124" s="12" t="s">
        <v>508</v>
      </c>
      <c r="C124" s="33" t="s">
        <v>310</v>
      </c>
      <c r="D124" s="166">
        <v>1</v>
      </c>
      <c r="E124" s="15">
        <v>21.08</v>
      </c>
      <c r="F124" s="16">
        <f t="shared" si="7"/>
        <v>21.08</v>
      </c>
    </row>
    <row r="125" ht="15.75" spans="1:6">
      <c r="A125" s="32">
        <v>25</v>
      </c>
      <c r="B125" s="168" t="s">
        <v>509</v>
      </c>
      <c r="C125" s="33" t="s">
        <v>310</v>
      </c>
      <c r="D125" s="166">
        <v>2</v>
      </c>
      <c r="E125" s="15">
        <v>288.99</v>
      </c>
      <c r="F125" s="16">
        <f t="shared" si="7"/>
        <v>577.98</v>
      </c>
    </row>
    <row r="126" ht="15.75" spans="1:6">
      <c r="A126" s="32">
        <v>26</v>
      </c>
      <c r="B126" s="12" t="s">
        <v>510</v>
      </c>
      <c r="C126" s="33" t="s">
        <v>310</v>
      </c>
      <c r="D126" s="166">
        <v>1</v>
      </c>
      <c r="E126" s="15">
        <v>44.29</v>
      </c>
      <c r="F126" s="16">
        <f t="shared" si="7"/>
        <v>44.29</v>
      </c>
    </row>
    <row r="127" ht="30" spans="1:6">
      <c r="A127" s="32">
        <v>27</v>
      </c>
      <c r="B127" s="59" t="s">
        <v>511</v>
      </c>
      <c r="C127" s="33" t="s">
        <v>310</v>
      </c>
      <c r="D127" s="166">
        <v>1</v>
      </c>
      <c r="E127" s="15">
        <v>53.53</v>
      </c>
      <c r="F127" s="16">
        <f t="shared" si="7"/>
        <v>53.53</v>
      </c>
    </row>
    <row r="128" ht="15.75" spans="1:6">
      <c r="A128" s="32">
        <v>28</v>
      </c>
      <c r="B128" s="141" t="s">
        <v>512</v>
      </c>
      <c r="C128" s="33" t="s">
        <v>310</v>
      </c>
      <c r="D128" s="166">
        <v>1</v>
      </c>
      <c r="E128" s="15">
        <v>22.05</v>
      </c>
      <c r="F128" s="16">
        <f t="shared" si="7"/>
        <v>22.05</v>
      </c>
    </row>
    <row r="129" ht="15.75" spans="1:6">
      <c r="A129" s="32">
        <v>29</v>
      </c>
      <c r="B129" s="141" t="s">
        <v>513</v>
      </c>
      <c r="C129" s="33" t="s">
        <v>310</v>
      </c>
      <c r="D129" s="166">
        <v>1</v>
      </c>
      <c r="E129" s="15">
        <v>41</v>
      </c>
      <c r="F129" s="16">
        <f t="shared" si="7"/>
        <v>41</v>
      </c>
    </row>
    <row r="130" ht="15.75" spans="1:6">
      <c r="A130" s="32">
        <v>30</v>
      </c>
      <c r="B130" s="141" t="s">
        <v>514</v>
      </c>
      <c r="C130" s="33" t="s">
        <v>310</v>
      </c>
      <c r="D130" s="166">
        <v>1</v>
      </c>
      <c r="E130" s="15">
        <v>268.94</v>
      </c>
      <c r="F130" s="16">
        <f t="shared" si="7"/>
        <v>268.94</v>
      </c>
    </row>
    <row r="131" ht="15.75" spans="1:6">
      <c r="A131" s="19"/>
      <c r="B131" s="20"/>
      <c r="C131" s="20"/>
      <c r="D131" s="20"/>
      <c r="E131" s="20"/>
      <c r="F131" s="21"/>
    </row>
    <row r="132" ht="15.75" spans="1:6">
      <c r="A132" s="80" t="s">
        <v>414</v>
      </c>
      <c r="B132" s="81"/>
      <c r="C132" s="81"/>
      <c r="D132" s="81"/>
      <c r="E132" s="82"/>
      <c r="F132" s="18">
        <f>SUM(F101:F130)</f>
        <v>2672.58</v>
      </c>
    </row>
    <row r="133" spans="1:6">
      <c r="A133" s="64" t="s">
        <v>486</v>
      </c>
      <c r="B133" s="64"/>
      <c r="C133" s="64"/>
      <c r="D133" s="64"/>
      <c r="E133" s="64"/>
      <c r="F133" s="65">
        <f>ROUND(F132/24,2)</f>
        <v>111.36</v>
      </c>
    </row>
    <row r="134" ht="15.75" spans="1:6">
      <c r="A134" s="162" t="s">
        <v>515</v>
      </c>
      <c r="B134" s="163"/>
      <c r="C134" s="163"/>
      <c r="D134" s="163"/>
      <c r="E134" s="164"/>
      <c r="F134" s="17">
        <v>1</v>
      </c>
    </row>
    <row r="135" spans="1:6">
      <c r="A135" s="64" t="s">
        <v>369</v>
      </c>
      <c r="B135" s="64"/>
      <c r="C135" s="64"/>
      <c r="D135" s="64"/>
      <c r="E135" s="64"/>
      <c r="F135" s="65">
        <f>F133/F134</f>
        <v>111.36</v>
      </c>
    </row>
    <row r="136" spans="1:6">
      <c r="A136" s="64" t="s">
        <v>516</v>
      </c>
      <c r="B136" s="64"/>
      <c r="C136" s="64"/>
      <c r="D136" s="64"/>
      <c r="E136" s="64"/>
      <c r="F136" s="65">
        <f>F135+I216</f>
        <v>112.33</v>
      </c>
    </row>
    <row r="137" spans="1:6">
      <c r="A137" s="64" t="s">
        <v>517</v>
      </c>
      <c r="B137" s="64"/>
      <c r="C137" s="64"/>
      <c r="D137" s="64"/>
      <c r="E137" s="64"/>
      <c r="F137" s="65">
        <f>F135+I223</f>
        <v>112.58</v>
      </c>
    </row>
    <row r="138" spans="1:6">
      <c r="A138" s="86"/>
      <c r="B138" s="86"/>
      <c r="C138" s="86"/>
      <c r="D138" s="86"/>
      <c r="E138" s="86"/>
      <c r="F138" s="87"/>
    </row>
    <row r="139" ht="42.75" customHeight="1" spans="1:9">
      <c r="A139" s="27" t="s">
        <v>518</v>
      </c>
      <c r="B139" s="27"/>
      <c r="C139" s="27"/>
      <c r="D139" s="27"/>
      <c r="E139" s="27"/>
      <c r="F139" s="27"/>
      <c r="G139" s="27"/>
      <c r="H139" s="27"/>
      <c r="I139" s="27"/>
    </row>
    <row r="140" ht="15.75" spans="1:9">
      <c r="A140" s="5" t="s">
        <v>519</v>
      </c>
      <c r="B140" s="5"/>
      <c r="C140" s="5"/>
      <c r="D140" s="5"/>
      <c r="E140" s="5"/>
      <c r="F140" s="5"/>
      <c r="G140" s="5"/>
      <c r="H140" s="5"/>
      <c r="I140" s="5"/>
    </row>
    <row r="141" ht="38.25" spans="1:9">
      <c r="A141" s="8" t="s">
        <v>2</v>
      </c>
      <c r="B141" s="9" t="s">
        <v>309</v>
      </c>
      <c r="C141" s="9" t="s">
        <v>310</v>
      </c>
      <c r="D141" s="8" t="s">
        <v>311</v>
      </c>
      <c r="E141" s="9" t="s">
        <v>439</v>
      </c>
      <c r="F141" s="58" t="s">
        <v>440</v>
      </c>
      <c r="G141" s="58" t="s">
        <v>420</v>
      </c>
      <c r="H141" s="58" t="s">
        <v>421</v>
      </c>
      <c r="I141" s="106" t="s">
        <v>520</v>
      </c>
    </row>
    <row r="142" ht="15.75" spans="1:9">
      <c r="A142" s="170">
        <v>1</v>
      </c>
      <c r="B142" s="12" t="s">
        <v>441</v>
      </c>
      <c r="C142" s="33" t="s">
        <v>310</v>
      </c>
      <c r="D142" s="34">
        <v>1</v>
      </c>
      <c r="E142" s="15">
        <v>845.26</v>
      </c>
      <c r="F142" s="16">
        <f t="shared" ref="F142:F144" si="8">E142*D142</f>
        <v>845.26</v>
      </c>
      <c r="G142" s="34">
        <v>60</v>
      </c>
      <c r="H142" s="16">
        <f>ROUND(F142*0.8,2)</f>
        <v>676.21</v>
      </c>
      <c r="I142" s="145">
        <f>ROUND(H142/G142,2)</f>
        <v>11.27</v>
      </c>
    </row>
    <row r="143" ht="15.75" spans="1:9">
      <c r="A143" s="170">
        <v>2</v>
      </c>
      <c r="B143" s="12" t="s">
        <v>442</v>
      </c>
      <c r="C143" s="33" t="s">
        <v>310</v>
      </c>
      <c r="D143" s="34">
        <v>1</v>
      </c>
      <c r="E143" s="15">
        <v>184.99</v>
      </c>
      <c r="F143" s="16">
        <f t="shared" si="8"/>
        <v>184.99</v>
      </c>
      <c r="G143" s="34">
        <v>60</v>
      </c>
      <c r="H143" s="16">
        <f>ROUND(F143*0.8,2)</f>
        <v>147.99</v>
      </c>
      <c r="I143" s="145">
        <f>ROUND(H143/G143,2)</f>
        <v>2.47</v>
      </c>
    </row>
    <row r="144" ht="15.75" spans="1:9">
      <c r="A144" s="171">
        <v>3</v>
      </c>
      <c r="B144" s="12" t="s">
        <v>443</v>
      </c>
      <c r="C144" s="61" t="s">
        <v>310</v>
      </c>
      <c r="D144" s="61">
        <v>1</v>
      </c>
      <c r="E144" s="15">
        <v>473.63</v>
      </c>
      <c r="F144" s="16">
        <f t="shared" si="8"/>
        <v>473.63</v>
      </c>
      <c r="G144" s="34">
        <v>60</v>
      </c>
      <c r="H144" s="16">
        <f>ROUND(F144*0.8,2)</f>
        <v>378.9</v>
      </c>
      <c r="I144" s="145">
        <f>ROUND(H144/G144,2)</f>
        <v>6.32</v>
      </c>
    </row>
    <row r="145" ht="15.75" spans="1:9">
      <c r="A145" s="124" t="s">
        <v>75</v>
      </c>
      <c r="B145" s="125"/>
      <c r="C145" s="125"/>
      <c r="D145" s="125"/>
      <c r="E145" s="126"/>
      <c r="F145" s="16">
        <f>SUM(F142:F144)</f>
        <v>1503.88</v>
      </c>
      <c r="G145" s="34"/>
      <c r="H145" s="16"/>
      <c r="I145" s="146">
        <f>SUM(I142:I144)</f>
        <v>20.06</v>
      </c>
    </row>
    <row r="146" ht="15.75" spans="1:9">
      <c r="A146" s="124" t="s">
        <v>444</v>
      </c>
      <c r="B146" s="125"/>
      <c r="C146" s="125"/>
      <c r="D146" s="125"/>
      <c r="E146" s="125"/>
      <c r="F146" s="125"/>
      <c r="G146" s="125"/>
      <c r="H146" s="126"/>
      <c r="I146" s="12">
        <v>1</v>
      </c>
    </row>
    <row r="147" ht="15.75" spans="1:9">
      <c r="A147" s="124" t="s">
        <v>369</v>
      </c>
      <c r="B147" s="125"/>
      <c r="C147" s="125"/>
      <c r="D147" s="125"/>
      <c r="E147" s="125"/>
      <c r="F147" s="125"/>
      <c r="G147" s="125"/>
      <c r="H147" s="126"/>
      <c r="I147" s="146">
        <f>ROUND(I145/I146,2)</f>
        <v>20.06</v>
      </c>
    </row>
    <row r="148" spans="1:6">
      <c r="A148" s="86"/>
      <c r="B148" s="86"/>
      <c r="C148" s="86"/>
      <c r="D148" s="86"/>
      <c r="E148" s="86"/>
      <c r="F148" s="87"/>
    </row>
    <row r="149" ht="15.75" customHeight="1" spans="1:6">
      <c r="A149" s="27" t="s">
        <v>521</v>
      </c>
      <c r="B149" s="27"/>
      <c r="C149" s="27"/>
      <c r="D149" s="27"/>
      <c r="E149" s="27"/>
      <c r="F149" s="27"/>
    </row>
    <row r="150" ht="15.75" spans="1:6">
      <c r="A150" s="5" t="s">
        <v>522</v>
      </c>
      <c r="B150" s="5"/>
      <c r="C150" s="5"/>
      <c r="D150" s="5"/>
      <c r="E150" s="5"/>
      <c r="F150" s="5"/>
    </row>
    <row r="151" ht="38.25" spans="1:6">
      <c r="A151" s="8" t="s">
        <v>2</v>
      </c>
      <c r="B151" s="9" t="s">
        <v>309</v>
      </c>
      <c r="C151" s="9" t="s">
        <v>310</v>
      </c>
      <c r="D151" s="8" t="s">
        <v>311</v>
      </c>
      <c r="E151" s="9" t="s">
        <v>439</v>
      </c>
      <c r="F151" s="58" t="s">
        <v>440</v>
      </c>
    </row>
    <row r="152" ht="15.75" spans="1:6">
      <c r="A152" s="32">
        <v>1</v>
      </c>
      <c r="B152" t="s">
        <v>446</v>
      </c>
      <c r="C152" s="33" t="s">
        <v>310</v>
      </c>
      <c r="D152" s="149">
        <v>1</v>
      </c>
      <c r="E152" s="15">
        <v>38.73</v>
      </c>
      <c r="F152" s="16">
        <f t="shared" ref="F152:F165" si="9">E152*D152</f>
        <v>38.73</v>
      </c>
    </row>
    <row r="153" ht="15.75" spans="1:6">
      <c r="A153" s="11">
        <v>2</v>
      </c>
      <c r="B153" s="67" t="s">
        <v>523</v>
      </c>
      <c r="C153" s="33" t="s">
        <v>310</v>
      </c>
      <c r="D153" s="149">
        <v>1</v>
      </c>
      <c r="E153" s="15">
        <v>103.02</v>
      </c>
      <c r="F153" s="16">
        <f t="shared" si="9"/>
        <v>103.02</v>
      </c>
    </row>
    <row r="154" ht="15.75" spans="1:6">
      <c r="A154" s="11">
        <v>3</v>
      </c>
      <c r="B154" t="s">
        <v>524</v>
      </c>
      <c r="C154" s="33" t="s">
        <v>310</v>
      </c>
      <c r="D154" s="149">
        <v>1</v>
      </c>
      <c r="E154" s="15">
        <v>27.52</v>
      </c>
      <c r="F154" s="16">
        <f t="shared" si="9"/>
        <v>27.52</v>
      </c>
    </row>
    <row r="155" ht="15.75" spans="1:6">
      <c r="A155" s="32">
        <v>4</v>
      </c>
      <c r="B155" s="12" t="s">
        <v>449</v>
      </c>
      <c r="C155" s="33" t="s">
        <v>310</v>
      </c>
      <c r="D155" s="149">
        <v>1</v>
      </c>
      <c r="E155" s="15">
        <v>78.31</v>
      </c>
      <c r="F155" s="16">
        <f t="shared" si="9"/>
        <v>78.31</v>
      </c>
    </row>
    <row r="156" ht="15.75" spans="1:6">
      <c r="A156" s="32">
        <v>5</v>
      </c>
      <c r="B156" s="12" t="s">
        <v>450</v>
      </c>
      <c r="C156" s="33" t="s">
        <v>310</v>
      </c>
      <c r="D156" s="149">
        <v>2</v>
      </c>
      <c r="E156" s="15">
        <v>171.72</v>
      </c>
      <c r="F156" s="16">
        <f t="shared" si="9"/>
        <v>343.44</v>
      </c>
    </row>
    <row r="157" ht="15.75" spans="1:6">
      <c r="A157" s="32">
        <v>6</v>
      </c>
      <c r="B157" t="s">
        <v>451</v>
      </c>
      <c r="C157" s="33" t="s">
        <v>310</v>
      </c>
      <c r="D157" s="149">
        <v>2</v>
      </c>
      <c r="E157" s="15">
        <v>31</v>
      </c>
      <c r="F157" s="16">
        <f t="shared" si="9"/>
        <v>62</v>
      </c>
    </row>
    <row r="158" ht="30" spans="1:6">
      <c r="A158" s="32">
        <v>7</v>
      </c>
      <c r="B158" s="59" t="s">
        <v>452</v>
      </c>
      <c r="C158" s="61" t="s">
        <v>310</v>
      </c>
      <c r="D158" s="149">
        <v>2</v>
      </c>
      <c r="E158" s="15">
        <v>85.77</v>
      </c>
      <c r="F158" s="16">
        <f t="shared" si="9"/>
        <v>171.54</v>
      </c>
    </row>
    <row r="159" ht="15.75" spans="1:6">
      <c r="A159" s="32">
        <v>8</v>
      </c>
      <c r="B159" t="s">
        <v>453</v>
      </c>
      <c r="C159" s="33" t="s">
        <v>310</v>
      </c>
      <c r="D159" s="149">
        <v>2</v>
      </c>
      <c r="E159" s="15">
        <v>39.5</v>
      </c>
      <c r="F159" s="16">
        <f t="shared" si="9"/>
        <v>79</v>
      </c>
    </row>
    <row r="160" ht="31.5" spans="1:6">
      <c r="A160" s="32">
        <v>9</v>
      </c>
      <c r="B160" s="67" t="s">
        <v>454</v>
      </c>
      <c r="C160" s="33" t="s">
        <v>455</v>
      </c>
      <c r="D160" s="149">
        <v>1</v>
      </c>
      <c r="E160" s="15">
        <v>335.34</v>
      </c>
      <c r="F160" s="16">
        <f t="shared" si="9"/>
        <v>335.34</v>
      </c>
    </row>
    <row r="161" ht="15.75" spans="1:6">
      <c r="A161" s="11">
        <v>12</v>
      </c>
      <c r="B161" s="152" t="s">
        <v>456</v>
      </c>
      <c r="C161" s="172" t="s">
        <v>310</v>
      </c>
      <c r="D161" s="173">
        <v>2</v>
      </c>
      <c r="E161" s="15">
        <v>64.4</v>
      </c>
      <c r="F161" s="16">
        <f t="shared" si="9"/>
        <v>128.8</v>
      </c>
    </row>
    <row r="162" ht="15.75" spans="1:6">
      <c r="A162" s="32">
        <v>13</v>
      </c>
      <c r="B162" t="s">
        <v>525</v>
      </c>
      <c r="C162" s="33" t="s">
        <v>310</v>
      </c>
      <c r="D162" s="149">
        <v>2</v>
      </c>
      <c r="E162" s="15">
        <v>47.75</v>
      </c>
      <c r="F162" s="16">
        <f t="shared" si="9"/>
        <v>95.5</v>
      </c>
    </row>
    <row r="163" ht="15.75" spans="1:6">
      <c r="A163" s="32">
        <v>14</v>
      </c>
      <c r="B163" s="12" t="s">
        <v>526</v>
      </c>
      <c r="C163" s="33" t="s">
        <v>310</v>
      </c>
      <c r="D163" s="149">
        <v>2</v>
      </c>
      <c r="E163" s="15">
        <v>35.68</v>
      </c>
      <c r="F163" s="16">
        <f t="shared" si="9"/>
        <v>71.36</v>
      </c>
    </row>
    <row r="164" ht="15.75" spans="1:6">
      <c r="A164" s="32">
        <v>15</v>
      </c>
      <c r="B164" s="12" t="s">
        <v>427</v>
      </c>
      <c r="C164" s="33" t="s">
        <v>310</v>
      </c>
      <c r="D164" s="149">
        <v>4</v>
      </c>
      <c r="E164" s="15">
        <v>355.33</v>
      </c>
      <c r="F164" s="16">
        <f t="shared" si="9"/>
        <v>1421.32</v>
      </c>
    </row>
    <row r="165" ht="15.75" spans="1:6">
      <c r="A165" s="32">
        <v>16</v>
      </c>
      <c r="B165" s="96" t="s">
        <v>527</v>
      </c>
      <c r="C165" s="33" t="s">
        <v>310</v>
      </c>
      <c r="D165" s="149">
        <v>1</v>
      </c>
      <c r="E165" s="15">
        <v>18.01</v>
      </c>
      <c r="F165" s="16">
        <f t="shared" si="9"/>
        <v>18.01</v>
      </c>
    </row>
    <row r="166" ht="15.75" spans="1:6">
      <c r="A166" s="19"/>
      <c r="B166" s="20"/>
      <c r="C166" s="20"/>
      <c r="D166" s="20"/>
      <c r="E166" s="20"/>
      <c r="F166" s="21"/>
    </row>
    <row r="167" ht="15.75" spans="1:6">
      <c r="A167" s="17" t="s">
        <v>414</v>
      </c>
      <c r="B167" s="17"/>
      <c r="C167" s="17"/>
      <c r="D167" s="17"/>
      <c r="E167" s="17"/>
      <c r="F167" s="18">
        <f>SUM(F152:F165)</f>
        <v>2973.89</v>
      </c>
    </row>
    <row r="168" spans="1:6">
      <c r="A168" s="83" t="s">
        <v>460</v>
      </c>
      <c r="B168" s="84"/>
      <c r="C168" s="84"/>
      <c r="D168" s="84"/>
      <c r="E168" s="85"/>
      <c r="F168" s="65">
        <f>ROUND(F167/24,2)</f>
        <v>123.91</v>
      </c>
    </row>
    <row r="169" ht="15.75" spans="1:6">
      <c r="A169" s="162" t="s">
        <v>367</v>
      </c>
      <c r="B169" s="163"/>
      <c r="C169" s="163"/>
      <c r="D169" s="163"/>
      <c r="E169" s="164"/>
      <c r="F169" s="17">
        <v>1</v>
      </c>
    </row>
    <row r="170" spans="1:6">
      <c r="A170" s="174" t="s">
        <v>528</v>
      </c>
      <c r="B170" s="174"/>
      <c r="C170" s="174"/>
      <c r="D170" s="174"/>
      <c r="E170" s="174"/>
      <c r="F170" s="65">
        <f>F168/F169</f>
        <v>123.91</v>
      </c>
    </row>
    <row r="171" spans="1:6">
      <c r="A171" s="174" t="s">
        <v>529</v>
      </c>
      <c r="B171" s="174"/>
      <c r="C171" s="174"/>
      <c r="D171" s="174"/>
      <c r="E171" s="174"/>
      <c r="F171" s="65">
        <f>I147</f>
        <v>20.06</v>
      </c>
    </row>
    <row r="172" spans="1:6">
      <c r="A172" s="174" t="s">
        <v>435</v>
      </c>
      <c r="B172" s="174"/>
      <c r="C172" s="174"/>
      <c r="D172" s="174"/>
      <c r="E172" s="174"/>
      <c r="F172" s="65">
        <f>I216</f>
        <v>0.97</v>
      </c>
    </row>
    <row r="173" spans="1:6">
      <c r="A173" s="64" t="s">
        <v>530</v>
      </c>
      <c r="B173" s="64"/>
      <c r="C173" s="64"/>
      <c r="D173" s="64"/>
      <c r="E173" s="64"/>
      <c r="F173" s="65">
        <f>F170+F171+F172</f>
        <v>144.94</v>
      </c>
    </row>
    <row r="175" ht="51" customHeight="1" spans="1:9">
      <c r="A175" s="27" t="s">
        <v>531</v>
      </c>
      <c r="B175" s="27"/>
      <c r="C175" s="27"/>
      <c r="D175" s="27"/>
      <c r="E175" s="27"/>
      <c r="F175" s="27"/>
      <c r="G175" s="27"/>
      <c r="H175" s="27"/>
      <c r="I175" s="27"/>
    </row>
    <row r="176" ht="15.75" spans="1:9">
      <c r="A176" s="5" t="s">
        <v>519</v>
      </c>
      <c r="B176" s="5"/>
      <c r="C176" s="5"/>
      <c r="D176" s="5"/>
      <c r="E176" s="5"/>
      <c r="F176" s="5"/>
      <c r="G176" s="5"/>
      <c r="H176" s="5"/>
      <c r="I176" s="5"/>
    </row>
    <row r="177" ht="38.25" spans="1:9">
      <c r="A177" s="8" t="s">
        <v>2</v>
      </c>
      <c r="B177" s="9" t="s">
        <v>309</v>
      </c>
      <c r="C177" s="9" t="s">
        <v>310</v>
      </c>
      <c r="D177" s="8" t="s">
        <v>311</v>
      </c>
      <c r="E177" s="9" t="s">
        <v>439</v>
      </c>
      <c r="F177" s="58" t="s">
        <v>440</v>
      </c>
      <c r="G177" s="58" t="s">
        <v>420</v>
      </c>
      <c r="H177" s="58" t="s">
        <v>421</v>
      </c>
      <c r="I177" s="106" t="s">
        <v>520</v>
      </c>
    </row>
    <row r="178" ht="15.75" spans="1:9">
      <c r="A178" s="32">
        <v>1</v>
      </c>
      <c r="B178" s="12" t="s">
        <v>441</v>
      </c>
      <c r="C178" s="33" t="s">
        <v>310</v>
      </c>
      <c r="D178" s="34">
        <v>1</v>
      </c>
      <c r="E178" s="15">
        <v>845.26</v>
      </c>
      <c r="F178" s="16">
        <f t="shared" ref="F178:F180" si="10">E178*D178</f>
        <v>845.26</v>
      </c>
      <c r="G178" s="34">
        <v>60</v>
      </c>
      <c r="H178" s="16">
        <f>ROUND(F178*0.8,2)</f>
        <v>676.21</v>
      </c>
      <c r="I178" s="145">
        <f>ROUND(H178/G178,2)</f>
        <v>11.27</v>
      </c>
    </row>
    <row r="179" ht="15.75" spans="1:9">
      <c r="A179" s="32">
        <v>2</v>
      </c>
      <c r="B179" s="12" t="s">
        <v>442</v>
      </c>
      <c r="C179" s="33" t="s">
        <v>310</v>
      </c>
      <c r="D179" s="34">
        <v>4</v>
      </c>
      <c r="E179" s="15">
        <v>184.99</v>
      </c>
      <c r="F179" s="16">
        <f t="shared" si="10"/>
        <v>739.96</v>
      </c>
      <c r="G179" s="34">
        <v>60</v>
      </c>
      <c r="H179" s="16">
        <f>ROUND(F179*0.8,2)</f>
        <v>591.97</v>
      </c>
      <c r="I179" s="145">
        <f>ROUND(H179/G179,2)</f>
        <v>9.87</v>
      </c>
    </row>
    <row r="180" ht="15.75" spans="1:9">
      <c r="A180" s="32">
        <v>3</v>
      </c>
      <c r="B180" s="12" t="s">
        <v>443</v>
      </c>
      <c r="C180" s="61" t="s">
        <v>310</v>
      </c>
      <c r="D180" s="61">
        <v>2</v>
      </c>
      <c r="E180" s="15">
        <v>473.63</v>
      </c>
      <c r="F180" s="16">
        <f t="shared" si="10"/>
        <v>947.26</v>
      </c>
      <c r="G180" s="34">
        <v>60</v>
      </c>
      <c r="H180" s="16">
        <f>ROUND(F180*0.8,2)</f>
        <v>757.81</v>
      </c>
      <c r="I180" s="145">
        <f>ROUND(H180/G180,2)</f>
        <v>12.63</v>
      </c>
    </row>
    <row r="181" ht="15.75" spans="1:9">
      <c r="A181" s="124" t="s">
        <v>75</v>
      </c>
      <c r="B181" s="125"/>
      <c r="C181" s="125"/>
      <c r="D181" s="125"/>
      <c r="E181" s="126"/>
      <c r="F181" s="16">
        <f>SUM(F178:F180)</f>
        <v>2532.48</v>
      </c>
      <c r="G181" s="34"/>
      <c r="H181" s="16"/>
      <c r="I181" s="146">
        <f>SUM(I178:I180)</f>
        <v>33.77</v>
      </c>
    </row>
    <row r="182" ht="15.75" spans="1:9">
      <c r="A182" s="124" t="s">
        <v>367</v>
      </c>
      <c r="B182" s="125"/>
      <c r="C182" s="125"/>
      <c r="D182" s="125"/>
      <c r="E182" s="125"/>
      <c r="F182" s="125"/>
      <c r="G182" s="125"/>
      <c r="H182" s="126"/>
      <c r="I182" s="12">
        <v>8</v>
      </c>
    </row>
    <row r="183" ht="15.75" spans="1:9">
      <c r="A183" s="124" t="s">
        <v>369</v>
      </c>
      <c r="B183" s="125"/>
      <c r="C183" s="125"/>
      <c r="D183" s="125"/>
      <c r="E183" s="125"/>
      <c r="F183" s="125"/>
      <c r="G183" s="125"/>
      <c r="H183" s="126"/>
      <c r="I183" s="146">
        <f>ROUND(I181/I182,2)</f>
        <v>4.22</v>
      </c>
    </row>
    <row r="184" spans="1:6">
      <c r="A184" s="86"/>
      <c r="B184" s="86"/>
      <c r="C184" s="86"/>
      <c r="D184" s="86"/>
      <c r="E184" s="86"/>
      <c r="F184" s="87"/>
    </row>
    <row r="185" ht="15.75" spans="1:6">
      <c r="A185" s="27" t="s">
        <v>532</v>
      </c>
      <c r="B185" s="27"/>
      <c r="C185" s="27"/>
      <c r="D185" s="27"/>
      <c r="E185" s="27"/>
      <c r="F185" s="27"/>
    </row>
    <row r="186" ht="15.75" spans="1:6">
      <c r="A186" s="5" t="s">
        <v>522</v>
      </c>
      <c r="B186" s="5"/>
      <c r="C186" s="5"/>
      <c r="D186" s="5"/>
      <c r="E186" s="5"/>
      <c r="F186" s="5"/>
    </row>
    <row r="187" ht="38.25" spans="1:6">
      <c r="A187" s="8" t="s">
        <v>2</v>
      </c>
      <c r="B187" s="9" t="s">
        <v>309</v>
      </c>
      <c r="C187" s="9" t="s">
        <v>310</v>
      </c>
      <c r="D187" s="8" t="s">
        <v>311</v>
      </c>
      <c r="E187" s="9" t="s">
        <v>439</v>
      </c>
      <c r="F187" s="58" t="s">
        <v>440</v>
      </c>
    </row>
    <row r="188" ht="15.75" spans="1:6">
      <c r="A188" s="32">
        <v>4</v>
      </c>
      <c r="B188" t="s">
        <v>446</v>
      </c>
      <c r="C188" s="33" t="s">
        <v>310</v>
      </c>
      <c r="D188" s="149">
        <v>4</v>
      </c>
      <c r="E188" s="15">
        <v>38.73</v>
      </c>
      <c r="F188" s="16">
        <f t="shared" ref="F188:F201" si="11">E188*D188</f>
        <v>154.92</v>
      </c>
    </row>
    <row r="189" ht="15.75" spans="1:6">
      <c r="A189" s="11">
        <v>5</v>
      </c>
      <c r="B189" s="67" t="s">
        <v>523</v>
      </c>
      <c r="C189" s="33" t="s">
        <v>310</v>
      </c>
      <c r="D189" s="149">
        <v>2</v>
      </c>
      <c r="E189" s="15">
        <v>103.02</v>
      </c>
      <c r="F189" s="16">
        <f t="shared" si="11"/>
        <v>206.04</v>
      </c>
    </row>
    <row r="190" ht="15.75" spans="1:6">
      <c r="A190" s="11">
        <v>6</v>
      </c>
      <c r="B190" t="s">
        <v>524</v>
      </c>
      <c r="C190" s="33" t="s">
        <v>310</v>
      </c>
      <c r="D190" s="149">
        <v>4</v>
      </c>
      <c r="E190" s="15">
        <v>27.52</v>
      </c>
      <c r="F190" s="16">
        <f t="shared" si="11"/>
        <v>110.08</v>
      </c>
    </row>
    <row r="191" ht="15.75" spans="1:6">
      <c r="A191" s="32">
        <v>7</v>
      </c>
      <c r="B191" s="12" t="s">
        <v>449</v>
      </c>
      <c r="C191" s="33" t="s">
        <v>310</v>
      </c>
      <c r="D191" s="149">
        <v>2</v>
      </c>
      <c r="E191" s="15">
        <v>78.31</v>
      </c>
      <c r="F191" s="16">
        <f t="shared" si="11"/>
        <v>156.62</v>
      </c>
    </row>
    <row r="192" ht="15.75" spans="1:6">
      <c r="A192" s="32">
        <v>8</v>
      </c>
      <c r="B192" s="12" t="s">
        <v>450</v>
      </c>
      <c r="C192" s="33" t="s">
        <v>310</v>
      </c>
      <c r="D192" s="149">
        <v>2</v>
      </c>
      <c r="E192" s="15">
        <v>171.72</v>
      </c>
      <c r="F192" s="16">
        <f t="shared" si="11"/>
        <v>343.44</v>
      </c>
    </row>
    <row r="193" ht="15.75" spans="1:6">
      <c r="A193" s="32">
        <v>9</v>
      </c>
      <c r="B193" t="s">
        <v>451</v>
      </c>
      <c r="C193" s="33" t="s">
        <v>310</v>
      </c>
      <c r="D193" s="149">
        <v>4</v>
      </c>
      <c r="E193" s="15">
        <v>31</v>
      </c>
      <c r="F193" s="16">
        <f t="shared" si="11"/>
        <v>124</v>
      </c>
    </row>
    <row r="194" ht="30" spans="1:6">
      <c r="A194" s="32">
        <v>10</v>
      </c>
      <c r="B194" s="59" t="s">
        <v>452</v>
      </c>
      <c r="C194" s="61" t="s">
        <v>310</v>
      </c>
      <c r="D194" s="149">
        <v>8</v>
      </c>
      <c r="E194" s="15">
        <v>85.77</v>
      </c>
      <c r="F194" s="16">
        <f t="shared" si="11"/>
        <v>686.16</v>
      </c>
    </row>
    <row r="195" ht="15.75" spans="1:6">
      <c r="A195" s="32">
        <v>11</v>
      </c>
      <c r="B195" t="s">
        <v>453</v>
      </c>
      <c r="C195" s="33" t="s">
        <v>310</v>
      </c>
      <c r="D195" s="149">
        <v>8</v>
      </c>
      <c r="E195" s="15">
        <v>39.5</v>
      </c>
      <c r="F195" s="16">
        <f t="shared" si="11"/>
        <v>316</v>
      </c>
    </row>
    <row r="196" ht="32.25" customHeight="1" spans="1:6">
      <c r="A196" s="32">
        <v>12</v>
      </c>
      <c r="B196" s="67" t="s">
        <v>454</v>
      </c>
      <c r="C196" s="33" t="s">
        <v>455</v>
      </c>
      <c r="D196" s="149">
        <v>2</v>
      </c>
      <c r="E196" s="15">
        <v>335.34</v>
      </c>
      <c r="F196" s="16">
        <f t="shared" si="11"/>
        <v>670.68</v>
      </c>
    </row>
    <row r="197" ht="15.75" spans="1:6">
      <c r="A197" s="11">
        <v>13</v>
      </c>
      <c r="B197" s="152" t="s">
        <v>456</v>
      </c>
      <c r="C197" s="172" t="s">
        <v>310</v>
      </c>
      <c r="D197" s="173">
        <v>8</v>
      </c>
      <c r="E197" s="15">
        <v>64.4</v>
      </c>
      <c r="F197" s="16">
        <f t="shared" si="11"/>
        <v>515.2</v>
      </c>
    </row>
    <row r="198" ht="15.75" spans="1:6">
      <c r="A198" s="32">
        <v>14</v>
      </c>
      <c r="B198" t="s">
        <v>525</v>
      </c>
      <c r="C198" s="33" t="s">
        <v>310</v>
      </c>
      <c r="D198" s="149">
        <v>4</v>
      </c>
      <c r="E198" s="15">
        <v>47.75</v>
      </c>
      <c r="F198" s="16">
        <f t="shared" si="11"/>
        <v>191</v>
      </c>
    </row>
    <row r="199" ht="15.75" spans="1:6">
      <c r="A199" s="32">
        <v>15</v>
      </c>
      <c r="B199" s="12" t="s">
        <v>526</v>
      </c>
      <c r="C199" s="33" t="s">
        <v>310</v>
      </c>
      <c r="D199" s="149">
        <v>6</v>
      </c>
      <c r="E199" s="15">
        <v>35.68</v>
      </c>
      <c r="F199" s="16">
        <f t="shared" si="11"/>
        <v>214.08</v>
      </c>
    </row>
    <row r="200" ht="15.75" spans="1:6">
      <c r="A200" s="32">
        <v>16</v>
      </c>
      <c r="B200" s="12" t="s">
        <v>427</v>
      </c>
      <c r="C200" s="33" t="s">
        <v>310</v>
      </c>
      <c r="D200" s="149">
        <v>2</v>
      </c>
      <c r="E200" s="15">
        <v>355.33</v>
      </c>
      <c r="F200" s="16">
        <f t="shared" si="11"/>
        <v>710.66</v>
      </c>
    </row>
    <row r="201" ht="15.75" spans="1:6">
      <c r="A201" s="32">
        <v>17</v>
      </c>
      <c r="B201" s="96" t="s">
        <v>527</v>
      </c>
      <c r="C201" s="33" t="s">
        <v>310</v>
      </c>
      <c r="D201" s="149">
        <v>8</v>
      </c>
      <c r="E201" s="15">
        <v>18.01</v>
      </c>
      <c r="F201" s="16">
        <f t="shared" si="11"/>
        <v>144.08</v>
      </c>
    </row>
    <row r="202" ht="15.75" spans="1:6">
      <c r="A202" s="19"/>
      <c r="B202" s="20"/>
      <c r="C202" s="20"/>
      <c r="D202" s="20"/>
      <c r="E202" s="20"/>
      <c r="F202" s="21"/>
    </row>
    <row r="203" ht="15.75" spans="1:6">
      <c r="A203" s="17" t="s">
        <v>414</v>
      </c>
      <c r="B203" s="17"/>
      <c r="C203" s="17"/>
      <c r="D203" s="17"/>
      <c r="E203" s="17"/>
      <c r="F203" s="18">
        <f>SUM(F188:F201)</f>
        <v>4542.96</v>
      </c>
    </row>
    <row r="204" spans="1:6">
      <c r="A204" s="83" t="s">
        <v>460</v>
      </c>
      <c r="B204" s="84"/>
      <c r="C204" s="84"/>
      <c r="D204" s="84"/>
      <c r="E204" s="85"/>
      <c r="F204" s="65">
        <f>ROUND(F203/12,2)</f>
        <v>378.58</v>
      </c>
    </row>
    <row r="205" ht="15.75" spans="1:6">
      <c r="A205" s="162" t="s">
        <v>367</v>
      </c>
      <c r="B205" s="163"/>
      <c r="C205" s="163"/>
      <c r="D205" s="163"/>
      <c r="E205" s="164"/>
      <c r="F205" s="17">
        <v>8</v>
      </c>
    </row>
    <row r="206" spans="1:6">
      <c r="A206" s="174" t="s">
        <v>533</v>
      </c>
      <c r="B206" s="174"/>
      <c r="C206" s="174"/>
      <c r="D206" s="174"/>
      <c r="E206" s="174"/>
      <c r="F206" s="65">
        <f>F204/F205</f>
        <v>47.3225</v>
      </c>
    </row>
    <row r="207" spans="1:6">
      <c r="A207" s="174" t="s">
        <v>534</v>
      </c>
      <c r="B207" s="174"/>
      <c r="C207" s="174"/>
      <c r="D207" s="174"/>
      <c r="E207" s="174"/>
      <c r="F207" s="65">
        <f>I183</f>
        <v>4.22</v>
      </c>
    </row>
    <row r="208" spans="1:6">
      <c r="A208" s="174" t="s">
        <v>535</v>
      </c>
      <c r="B208" s="174"/>
      <c r="C208" s="174"/>
      <c r="D208" s="174"/>
      <c r="E208" s="174"/>
      <c r="F208" s="65">
        <f>I223</f>
        <v>1.22</v>
      </c>
    </row>
    <row r="209" spans="1:6">
      <c r="A209" s="64" t="s">
        <v>530</v>
      </c>
      <c r="B209" s="64"/>
      <c r="C209" s="64"/>
      <c r="D209" s="64"/>
      <c r="E209" s="64"/>
      <c r="F209" s="65">
        <f>F206+F207+F208</f>
        <v>52.7625</v>
      </c>
    </row>
    <row r="211" ht="15.75" spans="1:9">
      <c r="A211" s="5" t="s">
        <v>536</v>
      </c>
      <c r="B211" s="5"/>
      <c r="C211" s="5"/>
      <c r="D211" s="5"/>
      <c r="E211" s="5"/>
      <c r="F211" s="5"/>
      <c r="G211" s="5"/>
      <c r="H211" s="5"/>
      <c r="I211" s="5"/>
    </row>
    <row r="212" ht="15.75" spans="1:9">
      <c r="A212" s="5" t="s">
        <v>537</v>
      </c>
      <c r="B212" s="5"/>
      <c r="C212" s="5"/>
      <c r="D212" s="5"/>
      <c r="E212" s="5"/>
      <c r="F212" s="5"/>
      <c r="G212" s="5"/>
      <c r="H212" s="5"/>
      <c r="I212" s="5"/>
    </row>
    <row r="213" ht="36" spans="1:9">
      <c r="A213" s="104" t="s">
        <v>2</v>
      </c>
      <c r="B213" s="105" t="s">
        <v>309</v>
      </c>
      <c r="C213" s="105" t="s">
        <v>310</v>
      </c>
      <c r="D213" s="104" t="s">
        <v>311</v>
      </c>
      <c r="E213" s="105" t="s">
        <v>418</v>
      </c>
      <c r="F213" s="106" t="s">
        <v>419</v>
      </c>
      <c r="G213" s="106" t="s">
        <v>420</v>
      </c>
      <c r="H213" s="106" t="s">
        <v>421</v>
      </c>
      <c r="I213" s="106" t="s">
        <v>422</v>
      </c>
    </row>
    <row r="214" ht="15.75" spans="1:9">
      <c r="A214" s="32">
        <v>1</v>
      </c>
      <c r="B214" s="107" t="s">
        <v>538</v>
      </c>
      <c r="C214" s="33" t="s">
        <v>310</v>
      </c>
      <c r="D214" s="34">
        <v>3</v>
      </c>
      <c r="E214" s="175">
        <v>1505.41</v>
      </c>
      <c r="F214" s="16">
        <f t="shared" ref="F214" si="12">E214*D214</f>
        <v>4516.23</v>
      </c>
      <c r="G214" s="107">
        <v>60</v>
      </c>
      <c r="H214" s="108">
        <f>ROUND(F214*0.8,2)</f>
        <v>3612.98</v>
      </c>
      <c r="I214" s="143">
        <f>ROUND(H214/G214,2)</f>
        <v>60.22</v>
      </c>
    </row>
    <row r="215" ht="15.75" spans="1:9">
      <c r="A215" s="176" t="s">
        <v>539</v>
      </c>
      <c r="B215" s="177"/>
      <c r="C215" s="177"/>
      <c r="D215" s="177"/>
      <c r="E215" s="177"/>
      <c r="F215" s="177"/>
      <c r="G215" s="177"/>
      <c r="H215" s="178"/>
      <c r="I215" s="107">
        <v>62</v>
      </c>
    </row>
    <row r="216" ht="15.75" spans="1:9">
      <c r="A216" s="176" t="s">
        <v>369</v>
      </c>
      <c r="B216" s="177"/>
      <c r="C216" s="177"/>
      <c r="D216" s="177"/>
      <c r="E216" s="177"/>
      <c r="F216" s="177"/>
      <c r="G216" s="177"/>
      <c r="H216" s="178"/>
      <c r="I216" s="144">
        <f>ROUND(I214/I215,2)</f>
        <v>0.97</v>
      </c>
    </row>
    <row r="218" ht="15.75" spans="1:9">
      <c r="A218" s="5" t="s">
        <v>536</v>
      </c>
      <c r="B218" s="5"/>
      <c r="C218" s="5"/>
      <c r="D218" s="5"/>
      <c r="E218" s="5"/>
      <c r="F218" s="5"/>
      <c r="G218" s="5"/>
      <c r="H218" s="5"/>
      <c r="I218" s="5"/>
    </row>
    <row r="219" ht="15.75" spans="1:9">
      <c r="A219" s="5" t="s">
        <v>540</v>
      </c>
      <c r="B219" s="5"/>
      <c r="C219" s="5"/>
      <c r="D219" s="5"/>
      <c r="E219" s="5"/>
      <c r="F219" s="5"/>
      <c r="G219" s="5"/>
      <c r="H219" s="5"/>
      <c r="I219" s="5"/>
    </row>
    <row r="220" ht="36" spans="1:9">
      <c r="A220" s="104" t="s">
        <v>2</v>
      </c>
      <c r="B220" s="105" t="s">
        <v>309</v>
      </c>
      <c r="C220" s="105" t="s">
        <v>310</v>
      </c>
      <c r="D220" s="104" t="s">
        <v>311</v>
      </c>
      <c r="E220" s="105" t="s">
        <v>418</v>
      </c>
      <c r="F220" s="106" t="s">
        <v>419</v>
      </c>
      <c r="G220" s="106" t="s">
        <v>420</v>
      </c>
      <c r="H220" s="106" t="s">
        <v>421</v>
      </c>
      <c r="I220" s="106" t="s">
        <v>422</v>
      </c>
    </row>
    <row r="221" ht="15.75" spans="1:9">
      <c r="A221" s="32">
        <v>1</v>
      </c>
      <c r="B221" s="107" t="s">
        <v>538</v>
      </c>
      <c r="C221" s="33" t="s">
        <v>310</v>
      </c>
      <c r="D221" s="34">
        <v>2</v>
      </c>
      <c r="E221" s="175">
        <v>1505.41</v>
      </c>
      <c r="F221" s="16">
        <f t="shared" ref="F221" si="13">E221*D221</f>
        <v>3010.82</v>
      </c>
      <c r="G221" s="107">
        <v>60</v>
      </c>
      <c r="H221" s="108">
        <f>ROUND(F221*0.8,2)</f>
        <v>2408.66</v>
      </c>
      <c r="I221" s="143">
        <f>ROUND(H221/G221,2)</f>
        <v>40.14</v>
      </c>
    </row>
    <row r="222" ht="15.75" spans="1:9">
      <c r="A222" s="176" t="s">
        <v>541</v>
      </c>
      <c r="B222" s="177"/>
      <c r="C222" s="177"/>
      <c r="D222" s="177"/>
      <c r="E222" s="177"/>
      <c r="F222" s="177"/>
      <c r="G222" s="177"/>
      <c r="H222" s="178"/>
      <c r="I222" s="107">
        <v>33</v>
      </c>
    </row>
    <row r="223" ht="15.75" spans="1:9">
      <c r="A223" s="176" t="s">
        <v>369</v>
      </c>
      <c r="B223" s="177"/>
      <c r="C223" s="177"/>
      <c r="D223" s="177"/>
      <c r="E223" s="177"/>
      <c r="F223" s="177"/>
      <c r="G223" s="177"/>
      <c r="H223" s="178"/>
      <c r="I223" s="144">
        <f>ROUND(I221/I222,2)</f>
        <v>1.22</v>
      </c>
    </row>
  </sheetData>
  <mergeCells count="92">
    <mergeCell ref="A1:I1"/>
    <mergeCell ref="A2:I2"/>
    <mergeCell ref="A3:I3"/>
    <mergeCell ref="A4:I4"/>
    <mergeCell ref="A11:H11"/>
    <mergeCell ref="A12:H12"/>
    <mergeCell ref="A13:H13"/>
    <mergeCell ref="A15:F15"/>
    <mergeCell ref="A16:F16"/>
    <mergeCell ref="A20:E20"/>
    <mergeCell ref="A21:E21"/>
    <mergeCell ref="A22:E22"/>
    <mergeCell ref="A23:E23"/>
    <mergeCell ref="A24:E24"/>
    <mergeCell ref="A25:E25"/>
    <mergeCell ref="A26:E26"/>
    <mergeCell ref="A28:I28"/>
    <mergeCell ref="A29:I29"/>
    <mergeCell ref="A34:E34"/>
    <mergeCell ref="A35:H35"/>
    <mergeCell ref="A36:H36"/>
    <mergeCell ref="A38:F38"/>
    <mergeCell ref="A39:F39"/>
    <mergeCell ref="A54:F54"/>
    <mergeCell ref="A55:E55"/>
    <mergeCell ref="A56:E56"/>
    <mergeCell ref="A57:E57"/>
    <mergeCell ref="A58:E58"/>
    <mergeCell ref="A59:E59"/>
    <mergeCell ref="A60:E60"/>
    <mergeCell ref="A62:I62"/>
    <mergeCell ref="A63:I63"/>
    <mergeCell ref="A66:E66"/>
    <mergeCell ref="A67:H67"/>
    <mergeCell ref="A68:H68"/>
    <mergeCell ref="A70:F70"/>
    <mergeCell ref="A71:F71"/>
    <mergeCell ref="A89:F89"/>
    <mergeCell ref="A90:E90"/>
    <mergeCell ref="A91:E91"/>
    <mergeCell ref="A92:E92"/>
    <mergeCell ref="A93:E93"/>
    <mergeCell ref="A94:E94"/>
    <mergeCell ref="A95:E95"/>
    <mergeCell ref="A96:E96"/>
    <mergeCell ref="A98:F98"/>
    <mergeCell ref="A99:F99"/>
    <mergeCell ref="A131:F131"/>
    <mergeCell ref="A132:E132"/>
    <mergeCell ref="A133:E133"/>
    <mergeCell ref="A134:E134"/>
    <mergeCell ref="A135:E135"/>
    <mergeCell ref="A136:E136"/>
    <mergeCell ref="A137:E137"/>
    <mergeCell ref="A139:I139"/>
    <mergeCell ref="A140:I140"/>
    <mergeCell ref="A145:E145"/>
    <mergeCell ref="A146:H146"/>
    <mergeCell ref="A147:H147"/>
    <mergeCell ref="A149:F149"/>
    <mergeCell ref="A150:F150"/>
    <mergeCell ref="A166:F166"/>
    <mergeCell ref="A167:E167"/>
    <mergeCell ref="A168:E168"/>
    <mergeCell ref="A169:E169"/>
    <mergeCell ref="A170:E170"/>
    <mergeCell ref="A171:E171"/>
    <mergeCell ref="A172:E172"/>
    <mergeCell ref="A173:E173"/>
    <mergeCell ref="A175:I175"/>
    <mergeCell ref="A176:I176"/>
    <mergeCell ref="A181:E181"/>
    <mergeCell ref="A182:H182"/>
    <mergeCell ref="A183:H183"/>
    <mergeCell ref="A185:F185"/>
    <mergeCell ref="A186:F186"/>
    <mergeCell ref="A202:F202"/>
    <mergeCell ref="A203:E203"/>
    <mergeCell ref="A204:E204"/>
    <mergeCell ref="A205:E205"/>
    <mergeCell ref="A206:E206"/>
    <mergeCell ref="A207:E207"/>
    <mergeCell ref="A208:E208"/>
    <mergeCell ref="A209:E209"/>
    <mergeCell ref="A211:I211"/>
    <mergeCell ref="A212:I212"/>
    <mergeCell ref="A215:H215"/>
    <mergeCell ref="A216:H216"/>
    <mergeCell ref="A218:I218"/>
    <mergeCell ref="A219:I219"/>
    <mergeCell ref="A222:H222"/>
    <mergeCell ref="A223:H223"/>
  </mergeCells>
  <pageMargins left="0.786805555555556" right="0.786805555555556" top="1.05069444444444" bottom="1.05069444444444" header="0" footer="0"/>
  <pageSetup paperSize="9" scale="52" orientation="portrait"/>
  <headerFooter/>
  <rowBreaks count="4" manualBreakCount="4">
    <brk id="37" max="8" man="1"/>
    <brk id="96" max="8" man="1"/>
    <brk id="137" max="8" man="1"/>
    <brk id="184" max="8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62"/>
  <sheetViews>
    <sheetView view="pageBreakPreview" zoomScale="90" zoomScaleNormal="89" topLeftCell="A145" workbookViewId="0">
      <selection activeCell="F48" sqref="F48"/>
    </sheetView>
  </sheetViews>
  <sheetFormatPr defaultColWidth="14.4285714285714" defaultRowHeight="12.75"/>
  <cols>
    <col min="1" max="1" width="7.42857142857143" style="1" customWidth="1"/>
    <col min="2" max="2" width="50.8571428571429" style="1" customWidth="1"/>
    <col min="3" max="3" width="13" style="1" customWidth="1"/>
    <col min="4" max="4" width="14.5714285714286" style="1" customWidth="1"/>
    <col min="5" max="5" width="14.8571428571429" style="1" customWidth="1"/>
    <col min="6" max="6" width="17.2857142857143" style="1" customWidth="1"/>
    <col min="7" max="16384" width="14.4285714285714" style="1"/>
  </cols>
  <sheetData>
    <row r="1" spans="1:6">
      <c r="A1" s="53" t="s">
        <v>542</v>
      </c>
      <c r="B1" s="53"/>
      <c r="C1" s="53"/>
      <c r="D1" s="53"/>
      <c r="E1" s="53"/>
      <c r="F1" s="53"/>
    </row>
    <row r="2" spans="1:6">
      <c r="A2" s="54"/>
      <c r="B2" s="55"/>
      <c r="C2" s="55"/>
      <c r="D2" s="55"/>
      <c r="E2" s="55"/>
      <c r="F2" s="56"/>
    </row>
    <row r="3" spans="1:6">
      <c r="A3" s="57" t="s">
        <v>543</v>
      </c>
      <c r="B3" s="57"/>
      <c r="C3" s="57"/>
      <c r="D3" s="57"/>
      <c r="E3" s="57"/>
      <c r="F3" s="57"/>
    </row>
    <row r="4" ht="38.25" spans="1:6">
      <c r="A4" s="8" t="s">
        <v>2</v>
      </c>
      <c r="B4" s="9" t="s">
        <v>309</v>
      </c>
      <c r="C4" s="9" t="s">
        <v>310</v>
      </c>
      <c r="D4" s="8" t="s">
        <v>311</v>
      </c>
      <c r="E4" s="9" t="s">
        <v>439</v>
      </c>
      <c r="F4" s="58" t="s">
        <v>440</v>
      </c>
    </row>
    <row r="5" ht="15.75" spans="1:6">
      <c r="A5" s="32">
        <v>1</v>
      </c>
      <c r="B5" s="12" t="s">
        <v>544</v>
      </c>
      <c r="C5" s="33" t="s">
        <v>310</v>
      </c>
      <c r="D5" s="34">
        <v>2</v>
      </c>
      <c r="E5" s="15">
        <v>32.67</v>
      </c>
      <c r="F5" s="16">
        <f t="shared" ref="F5:F19" si="0">E5*D5</f>
        <v>65.34</v>
      </c>
    </row>
    <row r="6" ht="30" spans="1:6">
      <c r="A6" s="32">
        <v>2</v>
      </c>
      <c r="B6" s="59" t="s">
        <v>545</v>
      </c>
      <c r="C6" s="60" t="s">
        <v>310</v>
      </c>
      <c r="D6" s="34">
        <v>2</v>
      </c>
      <c r="E6" s="15">
        <v>3.1</v>
      </c>
      <c r="F6" s="16">
        <f t="shared" si="0"/>
        <v>6.2</v>
      </c>
    </row>
    <row r="7" ht="15.75" spans="1:6">
      <c r="A7" s="11">
        <v>3</v>
      </c>
      <c r="B7" s="12" t="s">
        <v>546</v>
      </c>
      <c r="C7" s="33" t="s">
        <v>310</v>
      </c>
      <c r="D7" s="34">
        <v>2</v>
      </c>
      <c r="E7" s="15">
        <v>13.82</v>
      </c>
      <c r="F7" s="16">
        <f t="shared" si="0"/>
        <v>27.64</v>
      </c>
    </row>
    <row r="8" ht="15.75" spans="1:6">
      <c r="A8" s="32">
        <v>4</v>
      </c>
      <c r="B8" s="12" t="s">
        <v>547</v>
      </c>
      <c r="C8" s="33" t="s">
        <v>310</v>
      </c>
      <c r="D8" s="34">
        <v>2</v>
      </c>
      <c r="E8" s="15">
        <v>4.36</v>
      </c>
      <c r="F8" s="16">
        <f t="shared" si="0"/>
        <v>8.72</v>
      </c>
    </row>
    <row r="9" ht="15.75" spans="1:6">
      <c r="A9" s="32">
        <v>5</v>
      </c>
      <c r="B9" s="12" t="s">
        <v>548</v>
      </c>
      <c r="C9" s="33" t="s">
        <v>329</v>
      </c>
      <c r="D9" s="34">
        <v>2</v>
      </c>
      <c r="E9" s="15">
        <v>47.3</v>
      </c>
      <c r="F9" s="16">
        <f t="shared" si="0"/>
        <v>94.6</v>
      </c>
    </row>
    <row r="10" ht="15.75" spans="1:6">
      <c r="A10" s="11">
        <v>6</v>
      </c>
      <c r="B10" s="12" t="s">
        <v>549</v>
      </c>
      <c r="C10" s="33" t="s">
        <v>329</v>
      </c>
      <c r="D10" s="34">
        <v>2</v>
      </c>
      <c r="E10" s="15">
        <v>11.71</v>
      </c>
      <c r="F10" s="16">
        <f t="shared" si="0"/>
        <v>23.42</v>
      </c>
    </row>
    <row r="11" ht="15.75" spans="1:6">
      <c r="A11" s="32">
        <v>7</v>
      </c>
      <c r="B11" s="12" t="s">
        <v>550</v>
      </c>
      <c r="C11" s="33" t="s">
        <v>310</v>
      </c>
      <c r="D11" s="34">
        <v>2</v>
      </c>
      <c r="E11" s="15">
        <v>38.82</v>
      </c>
      <c r="F11" s="16">
        <f t="shared" si="0"/>
        <v>77.64</v>
      </c>
    </row>
    <row r="12" ht="15.75" spans="1:6">
      <c r="A12" s="32">
        <v>8</v>
      </c>
      <c r="B12" s="12" t="s">
        <v>551</v>
      </c>
      <c r="C12" s="33" t="s">
        <v>310</v>
      </c>
      <c r="D12" s="34">
        <v>2</v>
      </c>
      <c r="E12" s="15">
        <v>11.92</v>
      </c>
      <c r="F12" s="16">
        <f t="shared" si="0"/>
        <v>23.84</v>
      </c>
    </row>
    <row r="13" ht="15.75" spans="1:6">
      <c r="A13" s="11">
        <v>9</v>
      </c>
      <c r="B13" s="12" t="s">
        <v>552</v>
      </c>
      <c r="C13" s="61" t="s">
        <v>310</v>
      </c>
      <c r="D13" s="62">
        <v>50</v>
      </c>
      <c r="E13" s="15">
        <v>5.88</v>
      </c>
      <c r="F13" s="16">
        <f t="shared" si="0"/>
        <v>294</v>
      </c>
    </row>
    <row r="14" ht="30" spans="1:6">
      <c r="A14" s="32">
        <v>10</v>
      </c>
      <c r="B14" s="59" t="s">
        <v>553</v>
      </c>
      <c r="C14" s="33" t="s">
        <v>310</v>
      </c>
      <c r="D14" s="34">
        <v>2</v>
      </c>
      <c r="E14" s="15">
        <v>30.2</v>
      </c>
      <c r="F14" s="16">
        <f t="shared" si="0"/>
        <v>60.4</v>
      </c>
    </row>
    <row r="15" ht="15.75" spans="1:6">
      <c r="A15" s="32">
        <v>11</v>
      </c>
      <c r="B15" s="12" t="s">
        <v>554</v>
      </c>
      <c r="C15" s="33" t="s">
        <v>329</v>
      </c>
      <c r="D15" s="34">
        <v>2</v>
      </c>
      <c r="E15" s="15">
        <v>11.28</v>
      </c>
      <c r="F15" s="16">
        <f t="shared" si="0"/>
        <v>22.56</v>
      </c>
    </row>
    <row r="16" ht="15.75" spans="1:6">
      <c r="A16" s="11">
        <v>12</v>
      </c>
      <c r="B16" s="12" t="s">
        <v>555</v>
      </c>
      <c r="C16" s="33" t="s">
        <v>329</v>
      </c>
      <c r="D16" s="34">
        <v>2</v>
      </c>
      <c r="E16" s="15">
        <v>29.14</v>
      </c>
      <c r="F16" s="16">
        <f t="shared" si="0"/>
        <v>58.28</v>
      </c>
    </row>
    <row r="17" ht="60" spans="1:6">
      <c r="A17" s="32">
        <v>13</v>
      </c>
      <c r="B17" s="59" t="s">
        <v>556</v>
      </c>
      <c r="C17" s="33" t="s">
        <v>310</v>
      </c>
      <c r="D17" s="34">
        <v>1</v>
      </c>
      <c r="E17" s="15">
        <v>50.48</v>
      </c>
      <c r="F17" s="16">
        <f t="shared" si="0"/>
        <v>50.48</v>
      </c>
    </row>
    <row r="18" ht="15.75" spans="1:6">
      <c r="A18" s="32">
        <v>14</v>
      </c>
      <c r="B18" s="12" t="s">
        <v>557</v>
      </c>
      <c r="C18" s="33" t="s">
        <v>310</v>
      </c>
      <c r="D18" s="34">
        <v>2</v>
      </c>
      <c r="E18" s="15">
        <v>17.34</v>
      </c>
      <c r="F18" s="16">
        <f t="shared" si="0"/>
        <v>34.68</v>
      </c>
    </row>
    <row r="19" ht="15.75" spans="1:6">
      <c r="A19" s="11">
        <v>15</v>
      </c>
      <c r="B19" s="12" t="s">
        <v>558</v>
      </c>
      <c r="C19" s="33" t="s">
        <v>310</v>
      </c>
      <c r="D19" s="34">
        <v>50</v>
      </c>
      <c r="E19" s="15">
        <v>3.7</v>
      </c>
      <c r="F19" s="16">
        <f t="shared" si="0"/>
        <v>185</v>
      </c>
    </row>
    <row r="20" ht="15.75" spans="1:6">
      <c r="A20" s="11"/>
      <c r="B20" s="11"/>
      <c r="C20" s="11"/>
      <c r="D20" s="11"/>
      <c r="E20" s="11"/>
      <c r="F20" s="11"/>
    </row>
    <row r="21" ht="15.75" spans="1:6">
      <c r="A21" s="17" t="s">
        <v>414</v>
      </c>
      <c r="B21" s="17"/>
      <c r="C21" s="17"/>
      <c r="D21" s="17"/>
      <c r="E21" s="17"/>
      <c r="F21" s="63">
        <f>SUM(F5:F19)</f>
        <v>1032.8</v>
      </c>
    </row>
    <row r="22" spans="1:6">
      <c r="A22" s="64" t="s">
        <v>486</v>
      </c>
      <c r="B22" s="64"/>
      <c r="C22" s="64"/>
      <c r="D22" s="64"/>
      <c r="E22" s="64"/>
      <c r="F22" s="65">
        <f>ROUND(F21/12,2)</f>
        <v>86.07</v>
      </c>
    </row>
    <row r="23" spans="5:6">
      <c r="E23" s="22"/>
      <c r="F23" s="22"/>
    </row>
    <row r="24" ht="15.75" customHeight="1" spans="1:6">
      <c r="A24" s="66" t="s">
        <v>559</v>
      </c>
      <c r="B24" s="66"/>
      <c r="C24" s="66"/>
      <c r="D24" s="66"/>
      <c r="E24" s="66"/>
      <c r="F24" s="66"/>
    </row>
    <row r="25" ht="38.25" spans="1:6">
      <c r="A25" s="8" t="s">
        <v>2</v>
      </c>
      <c r="B25" s="9" t="s">
        <v>309</v>
      </c>
      <c r="C25" s="9" t="s">
        <v>310</v>
      </c>
      <c r="D25" s="8" t="s">
        <v>311</v>
      </c>
      <c r="E25" s="9" t="s">
        <v>439</v>
      </c>
      <c r="F25" s="58" t="s">
        <v>440</v>
      </c>
    </row>
    <row r="26" ht="15.75" spans="1:6">
      <c r="A26" s="32">
        <v>1</v>
      </c>
      <c r="B26" s="12" t="s">
        <v>560</v>
      </c>
      <c r="C26" s="33" t="s">
        <v>329</v>
      </c>
      <c r="D26" s="34">
        <v>2</v>
      </c>
      <c r="E26" s="15">
        <v>49.73</v>
      </c>
      <c r="F26" s="16">
        <f t="shared" ref="F26:F31" si="1">E26*D26</f>
        <v>99.46</v>
      </c>
    </row>
    <row r="27" ht="15.75" spans="1:6">
      <c r="A27" s="32">
        <v>2</v>
      </c>
      <c r="B27" t="s">
        <v>561</v>
      </c>
      <c r="C27" s="33" t="s">
        <v>329</v>
      </c>
      <c r="D27" s="34">
        <v>2</v>
      </c>
      <c r="E27" s="15">
        <v>11.71</v>
      </c>
      <c r="F27" s="16">
        <f t="shared" si="1"/>
        <v>23.42</v>
      </c>
    </row>
    <row r="28" ht="15.75" spans="1:6">
      <c r="A28" s="11">
        <v>3</v>
      </c>
      <c r="B28" s="12" t="s">
        <v>558</v>
      </c>
      <c r="C28" s="33" t="s">
        <v>310</v>
      </c>
      <c r="D28" s="34">
        <v>240</v>
      </c>
      <c r="E28" s="15">
        <v>3.7</v>
      </c>
      <c r="F28" s="16">
        <f t="shared" si="1"/>
        <v>888</v>
      </c>
    </row>
    <row r="29" ht="15.75" spans="1:6">
      <c r="A29" s="32">
        <v>4</v>
      </c>
      <c r="B29" t="s">
        <v>562</v>
      </c>
      <c r="C29" s="33" t="s">
        <v>310</v>
      </c>
      <c r="D29" s="34">
        <v>1</v>
      </c>
      <c r="E29" s="15">
        <v>45.76</v>
      </c>
      <c r="F29" s="16">
        <f t="shared" si="1"/>
        <v>45.76</v>
      </c>
    </row>
    <row r="30" ht="15.75" spans="1:6">
      <c r="A30" s="32">
        <v>5</v>
      </c>
      <c r="B30" s="12" t="s">
        <v>563</v>
      </c>
      <c r="C30" s="33" t="s">
        <v>310</v>
      </c>
      <c r="D30" s="34">
        <v>2</v>
      </c>
      <c r="E30" s="15">
        <v>29.92</v>
      </c>
      <c r="F30" s="16">
        <f t="shared" si="1"/>
        <v>59.84</v>
      </c>
    </row>
    <row r="31" ht="15.75" spans="1:6">
      <c r="A31" s="11">
        <v>6</v>
      </c>
      <c r="B31" s="67" t="s">
        <v>564</v>
      </c>
      <c r="C31" s="60" t="s">
        <v>565</v>
      </c>
      <c r="D31" s="62">
        <v>5</v>
      </c>
      <c r="E31" s="15">
        <v>15.07</v>
      </c>
      <c r="F31" s="16">
        <f t="shared" si="1"/>
        <v>75.35</v>
      </c>
    </row>
    <row r="32" ht="15.75" spans="1:6">
      <c r="A32" s="19"/>
      <c r="B32" s="20"/>
      <c r="C32" s="20"/>
      <c r="D32" s="20"/>
      <c r="E32" s="20"/>
      <c r="F32" s="21"/>
    </row>
    <row r="33" ht="15.75" spans="1:6">
      <c r="A33" s="17" t="s">
        <v>414</v>
      </c>
      <c r="B33" s="17"/>
      <c r="C33" s="17"/>
      <c r="D33" s="17"/>
      <c r="E33" s="17"/>
      <c r="F33" s="18">
        <f>SUM(F26:F31)</f>
        <v>1191.83</v>
      </c>
    </row>
    <row r="34" spans="1:6">
      <c r="A34" s="64" t="s">
        <v>486</v>
      </c>
      <c r="B34" s="64"/>
      <c r="C34" s="64"/>
      <c r="D34" s="64"/>
      <c r="E34" s="64"/>
      <c r="F34" s="65">
        <f>ROUND(F33/12,2)</f>
        <v>99.32</v>
      </c>
    </row>
    <row r="35" spans="5:6">
      <c r="E35" s="22"/>
      <c r="F35" s="22"/>
    </row>
    <row r="36" ht="15.75" customHeight="1" spans="1:6">
      <c r="A36" s="68" t="s">
        <v>566</v>
      </c>
      <c r="B36" s="68"/>
      <c r="C36" s="68"/>
      <c r="D36" s="68"/>
      <c r="E36" s="68"/>
      <c r="F36" s="68"/>
    </row>
    <row r="37" ht="31.5" spans="1:6">
      <c r="A37" s="69" t="s">
        <v>2</v>
      </c>
      <c r="B37" s="70" t="s">
        <v>309</v>
      </c>
      <c r="C37" s="70" t="s">
        <v>310</v>
      </c>
      <c r="D37" s="69" t="s">
        <v>311</v>
      </c>
      <c r="E37" s="70" t="s">
        <v>567</v>
      </c>
      <c r="F37" s="70" t="s">
        <v>568</v>
      </c>
    </row>
    <row r="38" ht="15.75" spans="1:6">
      <c r="A38" s="71">
        <v>1</v>
      </c>
      <c r="B38" s="72" t="s">
        <v>560</v>
      </c>
      <c r="C38" s="73" t="s">
        <v>329</v>
      </c>
      <c r="D38" s="74">
        <v>2</v>
      </c>
      <c r="E38" s="75">
        <v>48.3</v>
      </c>
      <c r="F38" s="76">
        <f>D38*E38</f>
        <v>96.6</v>
      </c>
    </row>
    <row r="39" ht="15.75" spans="1:6">
      <c r="A39" s="71">
        <v>2</v>
      </c>
      <c r="B39" s="77" t="s">
        <v>561</v>
      </c>
      <c r="C39" s="78" t="s">
        <v>329</v>
      </c>
      <c r="D39" s="74">
        <v>2</v>
      </c>
      <c r="E39" s="75">
        <v>11.71</v>
      </c>
      <c r="F39" s="76">
        <f t="shared" ref="F39:F41" si="2">D39*E39</f>
        <v>23.42</v>
      </c>
    </row>
    <row r="40" ht="15.75" spans="1:6">
      <c r="A40" s="79">
        <v>3</v>
      </c>
      <c r="B40" s="72" t="s">
        <v>558</v>
      </c>
      <c r="C40" s="73" t="s">
        <v>310</v>
      </c>
      <c r="D40" s="74">
        <v>30</v>
      </c>
      <c r="E40" s="75">
        <v>3.7</v>
      </c>
      <c r="F40" s="76">
        <f t="shared" si="2"/>
        <v>111</v>
      </c>
    </row>
    <row r="41" ht="15.75" spans="1:6">
      <c r="A41" s="79">
        <v>4</v>
      </c>
      <c r="B41" s="72" t="s">
        <v>563</v>
      </c>
      <c r="C41" s="73" t="s">
        <v>310</v>
      </c>
      <c r="D41" s="74">
        <v>2</v>
      </c>
      <c r="E41" s="75">
        <v>29.92</v>
      </c>
      <c r="F41" s="76">
        <f t="shared" si="2"/>
        <v>59.84</v>
      </c>
    </row>
    <row r="42" ht="15.75" spans="1:6">
      <c r="A42" s="19"/>
      <c r="B42" s="20"/>
      <c r="C42" s="20"/>
      <c r="D42" s="20"/>
      <c r="E42" s="20"/>
      <c r="F42" s="21"/>
    </row>
    <row r="43" ht="15.75" spans="1:6">
      <c r="A43" s="80" t="s">
        <v>414</v>
      </c>
      <c r="B43" s="81"/>
      <c r="C43" s="81"/>
      <c r="D43" s="81"/>
      <c r="E43" s="82"/>
      <c r="F43" s="18">
        <f>SUM(F38:F41)</f>
        <v>290.86</v>
      </c>
    </row>
    <row r="44" spans="1:6">
      <c r="A44" s="83" t="s">
        <v>486</v>
      </c>
      <c r="B44" s="84"/>
      <c r="C44" s="84"/>
      <c r="D44" s="84"/>
      <c r="E44" s="85"/>
      <c r="F44" s="65">
        <f>ROUND(F43/12,2)</f>
        <v>24.24</v>
      </c>
    </row>
    <row r="45" spans="1:6">
      <c r="A45" s="86"/>
      <c r="B45" s="86"/>
      <c r="C45" s="86"/>
      <c r="D45" s="86"/>
      <c r="E45" s="86"/>
      <c r="F45" s="87"/>
    </row>
    <row r="46" spans="1:6">
      <c r="A46" s="68" t="s">
        <v>569</v>
      </c>
      <c r="B46" s="68"/>
      <c r="C46" s="68"/>
      <c r="D46" s="68"/>
      <c r="E46" s="68"/>
      <c r="F46" s="68"/>
    </row>
    <row r="47" ht="31.5" spans="1:6">
      <c r="A47" s="69" t="s">
        <v>2</v>
      </c>
      <c r="B47" s="70" t="s">
        <v>309</v>
      </c>
      <c r="C47" s="70" t="s">
        <v>310</v>
      </c>
      <c r="D47" s="69" t="s">
        <v>311</v>
      </c>
      <c r="E47" s="70" t="s">
        <v>567</v>
      </c>
      <c r="F47" s="70" t="s">
        <v>568</v>
      </c>
    </row>
    <row r="48" ht="15.75" spans="1:6">
      <c r="A48" s="71">
        <v>1</v>
      </c>
      <c r="B48" s="72" t="s">
        <v>560</v>
      </c>
      <c r="C48" s="73" t="s">
        <v>329</v>
      </c>
      <c r="D48" s="74">
        <v>2</v>
      </c>
      <c r="E48" s="75">
        <v>48.3</v>
      </c>
      <c r="F48" s="76">
        <f>D48*E48</f>
        <v>96.6</v>
      </c>
    </row>
    <row r="49" ht="15.75" spans="1:6">
      <c r="A49" s="71">
        <v>2</v>
      </c>
      <c r="B49" s="77" t="s">
        <v>561</v>
      </c>
      <c r="C49" s="78" t="s">
        <v>329</v>
      </c>
      <c r="D49" s="74">
        <v>24</v>
      </c>
      <c r="E49" s="75">
        <v>11.71</v>
      </c>
      <c r="F49" s="76">
        <f t="shared" ref="F49:F52" si="3">D49*E49</f>
        <v>281.04</v>
      </c>
    </row>
    <row r="50" ht="15.75" spans="1:6">
      <c r="A50" s="79">
        <v>3</v>
      </c>
      <c r="B50" s="72" t="s">
        <v>570</v>
      </c>
      <c r="C50" s="73" t="s">
        <v>310</v>
      </c>
      <c r="D50" s="74">
        <v>4</v>
      </c>
      <c r="E50" s="75">
        <v>32.57</v>
      </c>
      <c r="F50" s="76">
        <f t="shared" si="3"/>
        <v>130.28</v>
      </c>
    </row>
    <row r="51" ht="15.75" spans="1:6">
      <c r="A51" s="79">
        <v>4</v>
      </c>
      <c r="B51" s="72" t="s">
        <v>571</v>
      </c>
      <c r="C51" s="73" t="s">
        <v>310</v>
      </c>
      <c r="D51" s="74">
        <v>15</v>
      </c>
      <c r="E51" s="75">
        <v>41.13</v>
      </c>
      <c r="F51" s="76">
        <f t="shared" si="3"/>
        <v>616.95</v>
      </c>
    </row>
    <row r="52" ht="15.75" spans="1:6">
      <c r="A52" s="71">
        <v>5</v>
      </c>
      <c r="B52" s="77" t="s">
        <v>572</v>
      </c>
      <c r="C52" s="78" t="s">
        <v>310</v>
      </c>
      <c r="D52" s="88">
        <v>50</v>
      </c>
      <c r="E52" s="75">
        <v>5.88</v>
      </c>
      <c r="F52" s="76">
        <f t="shared" si="3"/>
        <v>294</v>
      </c>
    </row>
    <row r="53" ht="15.75" spans="1:6">
      <c r="A53" s="89"/>
      <c r="B53" s="90"/>
      <c r="C53" s="90"/>
      <c r="D53" s="90"/>
      <c r="E53" s="90"/>
      <c r="F53" s="91"/>
    </row>
    <row r="54" ht="15.75" spans="1:6">
      <c r="A54" s="69" t="s">
        <v>414</v>
      </c>
      <c r="B54" s="69"/>
      <c r="C54" s="69"/>
      <c r="D54" s="69"/>
      <c r="E54" s="69"/>
      <c r="F54" s="92">
        <f>SUM(F48:F52)</f>
        <v>1418.87</v>
      </c>
    </row>
    <row r="55" spans="1:6">
      <c r="A55" s="83" t="s">
        <v>486</v>
      </c>
      <c r="B55" s="84"/>
      <c r="C55" s="84"/>
      <c r="D55" s="84"/>
      <c r="E55" s="85"/>
      <c r="F55" s="65">
        <f>ROUND(F54/12,2)</f>
        <v>118.24</v>
      </c>
    </row>
    <row r="56" spans="5:6">
      <c r="E56" s="22"/>
      <c r="F56" s="22"/>
    </row>
    <row r="57" ht="15.75" customHeight="1" spans="1:6">
      <c r="A57" s="93" t="s">
        <v>573</v>
      </c>
      <c r="B57" s="94"/>
      <c r="C57" s="94"/>
      <c r="D57" s="94"/>
      <c r="E57" s="94"/>
      <c r="F57" s="95"/>
    </row>
    <row r="58" ht="38.25" spans="1:6">
      <c r="A58" s="8" t="s">
        <v>2</v>
      </c>
      <c r="B58" s="9" t="s">
        <v>309</v>
      </c>
      <c r="C58" s="9" t="s">
        <v>310</v>
      </c>
      <c r="D58" s="8" t="s">
        <v>311</v>
      </c>
      <c r="E58" s="9" t="s">
        <v>439</v>
      </c>
      <c r="F58" s="58" t="s">
        <v>440</v>
      </c>
    </row>
    <row r="59" ht="15.75" spans="1:6">
      <c r="A59" s="32">
        <v>1</v>
      </c>
      <c r="B59" s="12" t="s">
        <v>574</v>
      </c>
      <c r="C59" s="33" t="s">
        <v>310</v>
      </c>
      <c r="D59" s="34">
        <v>1</v>
      </c>
      <c r="E59" s="15">
        <v>267.15</v>
      </c>
      <c r="F59" s="16">
        <f t="shared" ref="F59:F74" si="4">E59*D59</f>
        <v>267.15</v>
      </c>
    </row>
    <row r="60" ht="15.75" spans="1:6">
      <c r="A60" s="32">
        <v>2</v>
      </c>
      <c r="B60" t="s">
        <v>575</v>
      </c>
      <c r="C60" s="33" t="s">
        <v>310</v>
      </c>
      <c r="D60" s="34">
        <v>1</v>
      </c>
      <c r="E60" s="15">
        <v>30.18</v>
      </c>
      <c r="F60" s="16">
        <f t="shared" si="4"/>
        <v>30.18</v>
      </c>
    </row>
    <row r="61" ht="15.75" spans="1:6">
      <c r="A61" s="11">
        <v>3</v>
      </c>
      <c r="B61" s="12" t="s">
        <v>576</v>
      </c>
      <c r="C61" s="33" t="s">
        <v>329</v>
      </c>
      <c r="D61" s="34">
        <v>2</v>
      </c>
      <c r="E61" s="15">
        <v>144.07</v>
      </c>
      <c r="F61" s="16">
        <f t="shared" si="4"/>
        <v>288.14</v>
      </c>
    </row>
    <row r="62" ht="15.75" spans="1:6">
      <c r="A62" s="11">
        <v>4</v>
      </c>
      <c r="B62" s="12" t="s">
        <v>577</v>
      </c>
      <c r="C62" s="61" t="s">
        <v>329</v>
      </c>
      <c r="D62" s="61">
        <v>2</v>
      </c>
      <c r="E62" s="15">
        <v>113.21</v>
      </c>
      <c r="F62" s="16">
        <f t="shared" si="4"/>
        <v>226.42</v>
      </c>
    </row>
    <row r="63" ht="15.75" spans="1:6">
      <c r="A63" s="11">
        <v>5</v>
      </c>
      <c r="B63" s="12" t="s">
        <v>578</v>
      </c>
      <c r="C63" s="61" t="s">
        <v>329</v>
      </c>
      <c r="D63" s="61">
        <v>2</v>
      </c>
      <c r="E63" s="15">
        <v>654.8</v>
      </c>
      <c r="F63" s="16">
        <f t="shared" si="4"/>
        <v>1309.6</v>
      </c>
    </row>
    <row r="64" ht="15.75" spans="1:6">
      <c r="A64" s="11">
        <v>6</v>
      </c>
      <c r="B64" s="12" t="s">
        <v>579</v>
      </c>
      <c r="C64" s="33" t="s">
        <v>310</v>
      </c>
      <c r="D64" s="34">
        <v>2</v>
      </c>
      <c r="E64" s="15">
        <v>1221.19</v>
      </c>
      <c r="F64" s="16">
        <f t="shared" si="4"/>
        <v>2442.38</v>
      </c>
    </row>
    <row r="65" ht="15.75" spans="1:6">
      <c r="A65" s="32">
        <v>7</v>
      </c>
      <c r="B65" s="96" t="s">
        <v>580</v>
      </c>
      <c r="C65" s="33" t="s">
        <v>310</v>
      </c>
      <c r="D65" s="34">
        <v>2</v>
      </c>
      <c r="E65" s="15">
        <v>45.76</v>
      </c>
      <c r="F65" s="16">
        <f t="shared" si="4"/>
        <v>91.52</v>
      </c>
    </row>
    <row r="66" ht="15.75" spans="1:6">
      <c r="A66" s="32">
        <v>8</v>
      </c>
      <c r="B66" s="12" t="s">
        <v>581</v>
      </c>
      <c r="C66" s="33" t="s">
        <v>310</v>
      </c>
      <c r="D66" s="34">
        <v>2</v>
      </c>
      <c r="E66" s="15">
        <v>13.82</v>
      </c>
      <c r="F66" s="16">
        <f t="shared" si="4"/>
        <v>27.64</v>
      </c>
    </row>
    <row r="67" ht="15.75" spans="1:6">
      <c r="A67" s="11">
        <v>9</v>
      </c>
      <c r="B67" s="12" t="s">
        <v>582</v>
      </c>
      <c r="C67" s="97" t="s">
        <v>310</v>
      </c>
      <c r="D67" s="34">
        <v>2</v>
      </c>
      <c r="E67" s="15">
        <v>3.12</v>
      </c>
      <c r="F67" s="16">
        <f t="shared" si="4"/>
        <v>6.24</v>
      </c>
    </row>
    <row r="68" ht="15.75" spans="1:6">
      <c r="A68" s="32">
        <v>10</v>
      </c>
      <c r="B68" t="s">
        <v>583</v>
      </c>
      <c r="C68" s="33" t="s">
        <v>310</v>
      </c>
      <c r="D68" s="34">
        <v>1</v>
      </c>
      <c r="E68" s="15">
        <v>30.2</v>
      </c>
      <c r="F68" s="16">
        <f t="shared" si="4"/>
        <v>30.2</v>
      </c>
    </row>
    <row r="69" ht="15.75" spans="1:6">
      <c r="A69" s="32">
        <v>11</v>
      </c>
      <c r="B69" s="12" t="s">
        <v>584</v>
      </c>
      <c r="C69" s="33" t="s">
        <v>310</v>
      </c>
      <c r="D69" s="34">
        <v>2</v>
      </c>
      <c r="E69" s="15">
        <v>41.13</v>
      </c>
      <c r="F69" s="16">
        <f t="shared" si="4"/>
        <v>82.26</v>
      </c>
    </row>
    <row r="70" ht="15.75" spans="1:7">
      <c r="A70" s="11">
        <v>12</v>
      </c>
      <c r="B70" s="12" t="s">
        <v>585</v>
      </c>
      <c r="C70" s="33" t="s">
        <v>310</v>
      </c>
      <c r="D70" s="98">
        <v>50</v>
      </c>
      <c r="E70" s="15">
        <v>5.88</v>
      </c>
      <c r="F70" s="16">
        <f t="shared" si="4"/>
        <v>294</v>
      </c>
      <c r="G70" s="99"/>
    </row>
    <row r="71" ht="15.75" spans="1:6">
      <c r="A71" s="32">
        <v>13</v>
      </c>
      <c r="B71" t="s">
        <v>554</v>
      </c>
      <c r="C71" s="33" t="s">
        <v>329</v>
      </c>
      <c r="D71" s="34">
        <v>10</v>
      </c>
      <c r="E71" s="15">
        <v>11.28</v>
      </c>
      <c r="F71" s="16">
        <f t="shared" si="4"/>
        <v>112.8</v>
      </c>
    </row>
    <row r="72" ht="15.75" spans="1:6">
      <c r="A72" s="32">
        <v>14</v>
      </c>
      <c r="B72" s="12" t="s">
        <v>555</v>
      </c>
      <c r="C72" s="33" t="s">
        <v>329</v>
      </c>
      <c r="D72" s="34">
        <v>10</v>
      </c>
      <c r="E72" s="15">
        <v>29.14</v>
      </c>
      <c r="F72" s="16">
        <f t="shared" si="4"/>
        <v>291.4</v>
      </c>
    </row>
    <row r="73" ht="15.75" spans="1:6">
      <c r="A73" s="32">
        <v>15</v>
      </c>
      <c r="B73" s="96" t="s">
        <v>586</v>
      </c>
      <c r="C73" s="33" t="s">
        <v>329</v>
      </c>
      <c r="D73" s="34">
        <v>2</v>
      </c>
      <c r="E73" s="15">
        <v>52.72</v>
      </c>
      <c r="F73" s="16">
        <f t="shared" si="4"/>
        <v>105.44</v>
      </c>
    </row>
    <row r="74" ht="15.75" spans="1:6">
      <c r="A74" s="32">
        <v>16</v>
      </c>
      <c r="B74" s="12" t="s">
        <v>587</v>
      </c>
      <c r="C74" s="33" t="s">
        <v>310</v>
      </c>
      <c r="D74" s="34">
        <v>2</v>
      </c>
      <c r="E74" s="15">
        <v>330.93</v>
      </c>
      <c r="F74" s="16">
        <f t="shared" si="4"/>
        <v>661.86</v>
      </c>
    </row>
    <row r="75" ht="15.75" spans="1:6">
      <c r="A75" s="19"/>
      <c r="B75" s="20"/>
      <c r="C75" s="20"/>
      <c r="D75" s="20"/>
      <c r="E75" s="20"/>
      <c r="F75" s="21"/>
    </row>
    <row r="76" ht="15.75" spans="1:6">
      <c r="A76" s="17" t="s">
        <v>414</v>
      </c>
      <c r="B76" s="17"/>
      <c r="C76" s="17"/>
      <c r="D76" s="17"/>
      <c r="E76" s="17"/>
      <c r="F76" s="18">
        <f>SUM(F59:F74)</f>
        <v>6267.23</v>
      </c>
    </row>
    <row r="77" spans="1:7">
      <c r="A77" s="64" t="s">
        <v>486</v>
      </c>
      <c r="B77" s="64"/>
      <c r="C77" s="64"/>
      <c r="D77" s="64"/>
      <c r="E77" s="64"/>
      <c r="F77" s="65">
        <f>ROUND(F76/12,2)</f>
        <v>522.27</v>
      </c>
      <c r="G77" s="99"/>
    </row>
    <row r="78" spans="5:6">
      <c r="E78" s="22"/>
      <c r="F78" s="22"/>
    </row>
    <row r="79" ht="15.75" spans="1:6">
      <c r="A79" s="27" t="s">
        <v>588</v>
      </c>
      <c r="B79" s="27"/>
      <c r="C79" s="27"/>
      <c r="D79" s="27"/>
      <c r="E79" s="27"/>
      <c r="F79" s="27"/>
    </row>
    <row r="80" ht="38.25" spans="1:6">
      <c r="A80" s="8" t="s">
        <v>2</v>
      </c>
      <c r="B80" s="9" t="s">
        <v>309</v>
      </c>
      <c r="C80" s="9" t="s">
        <v>310</v>
      </c>
      <c r="D80" s="8" t="s">
        <v>311</v>
      </c>
      <c r="E80" s="9" t="s">
        <v>439</v>
      </c>
      <c r="F80" s="58" t="s">
        <v>440</v>
      </c>
    </row>
    <row r="81" ht="15.75" spans="1:6">
      <c r="A81" s="32">
        <v>1</v>
      </c>
      <c r="B81" s="12" t="s">
        <v>589</v>
      </c>
      <c r="C81" s="33" t="s">
        <v>310</v>
      </c>
      <c r="D81" s="34">
        <v>1</v>
      </c>
      <c r="E81" s="15">
        <v>60.7</v>
      </c>
      <c r="F81" s="16">
        <f t="shared" ref="F81:F89" si="5">E81*D81</f>
        <v>60.7</v>
      </c>
    </row>
    <row r="82" ht="15.75" spans="1:6">
      <c r="A82" s="32">
        <v>2</v>
      </c>
      <c r="B82" t="s">
        <v>590</v>
      </c>
      <c r="C82" s="33" t="s">
        <v>329</v>
      </c>
      <c r="D82" s="34">
        <v>2</v>
      </c>
      <c r="E82" s="15">
        <v>69.57</v>
      </c>
      <c r="F82" s="16">
        <f t="shared" si="5"/>
        <v>139.14</v>
      </c>
    </row>
    <row r="83" ht="15.75" spans="1:6">
      <c r="A83" s="11">
        <v>3</v>
      </c>
      <c r="B83" s="12" t="s">
        <v>591</v>
      </c>
      <c r="C83" s="33" t="s">
        <v>329</v>
      </c>
      <c r="D83" s="34">
        <v>2</v>
      </c>
      <c r="E83" s="15">
        <v>17.97</v>
      </c>
      <c r="F83" s="16">
        <f t="shared" si="5"/>
        <v>35.94</v>
      </c>
    </row>
    <row r="84" ht="15.75" spans="1:6">
      <c r="A84" s="32">
        <v>4</v>
      </c>
      <c r="B84" s="96" t="s">
        <v>581</v>
      </c>
      <c r="C84" s="33" t="s">
        <v>310</v>
      </c>
      <c r="D84" s="34">
        <v>2</v>
      </c>
      <c r="E84" s="15">
        <v>13.82</v>
      </c>
      <c r="F84" s="16">
        <f t="shared" si="5"/>
        <v>27.64</v>
      </c>
    </row>
    <row r="85" ht="15.75" spans="1:6">
      <c r="A85" s="32">
        <v>5</v>
      </c>
      <c r="B85" s="12" t="s">
        <v>582</v>
      </c>
      <c r="C85" s="33" t="s">
        <v>310</v>
      </c>
      <c r="D85" s="34">
        <v>2</v>
      </c>
      <c r="E85" s="15">
        <v>3.12</v>
      </c>
      <c r="F85" s="16">
        <f t="shared" si="5"/>
        <v>6.24</v>
      </c>
    </row>
    <row r="86" ht="15.75" spans="1:6">
      <c r="A86" s="11">
        <v>6</v>
      </c>
      <c r="B86" s="12" t="s">
        <v>592</v>
      </c>
      <c r="C86" s="33" t="s">
        <v>329</v>
      </c>
      <c r="D86" s="34">
        <v>2</v>
      </c>
      <c r="E86" s="15">
        <v>46.88</v>
      </c>
      <c r="F86" s="16">
        <f t="shared" si="5"/>
        <v>93.76</v>
      </c>
    </row>
    <row r="87" ht="15.75" spans="1:6">
      <c r="A87" s="32">
        <v>7</v>
      </c>
      <c r="B87" s="96" t="s">
        <v>593</v>
      </c>
      <c r="C87" s="33" t="s">
        <v>310</v>
      </c>
      <c r="D87" s="34">
        <v>1</v>
      </c>
      <c r="E87" s="15">
        <v>51.44</v>
      </c>
      <c r="F87" s="16">
        <f t="shared" si="5"/>
        <v>51.44</v>
      </c>
    </row>
    <row r="88" ht="15.75" spans="1:6">
      <c r="A88" s="32">
        <v>8</v>
      </c>
      <c r="B88" s="12" t="s">
        <v>571</v>
      </c>
      <c r="C88" s="33" t="s">
        <v>310</v>
      </c>
      <c r="D88" s="34">
        <v>2</v>
      </c>
      <c r="E88" s="15">
        <v>41.13</v>
      </c>
      <c r="F88" s="16">
        <f t="shared" si="5"/>
        <v>82.26</v>
      </c>
    </row>
    <row r="89" ht="15.75" spans="1:6">
      <c r="A89" s="11">
        <v>9</v>
      </c>
      <c r="B89" s="12" t="s">
        <v>585</v>
      </c>
      <c r="C89" s="97" t="s">
        <v>310</v>
      </c>
      <c r="D89" s="62">
        <v>50</v>
      </c>
      <c r="E89" s="15">
        <v>5.88</v>
      </c>
      <c r="F89" s="16">
        <f t="shared" si="5"/>
        <v>294</v>
      </c>
    </row>
    <row r="90" ht="15.75" spans="1:6">
      <c r="A90" s="11"/>
      <c r="B90" s="11"/>
      <c r="C90" s="11"/>
      <c r="D90" s="11"/>
      <c r="E90" s="11"/>
      <c r="F90" s="11"/>
    </row>
    <row r="91" ht="15.75" spans="1:6">
      <c r="A91" s="17" t="s">
        <v>414</v>
      </c>
      <c r="B91" s="17"/>
      <c r="C91" s="17"/>
      <c r="D91" s="17"/>
      <c r="E91" s="17"/>
      <c r="F91" s="18">
        <f>SUM(F81:F89)</f>
        <v>791.12</v>
      </c>
    </row>
    <row r="92" spans="1:6">
      <c r="A92" s="64" t="s">
        <v>486</v>
      </c>
      <c r="B92" s="64"/>
      <c r="C92" s="64"/>
      <c r="D92" s="64"/>
      <c r="E92" s="64"/>
      <c r="F92" s="65">
        <f>ROUND(F91/12,2)</f>
        <v>65.93</v>
      </c>
    </row>
    <row r="94" ht="15.75" spans="1:6">
      <c r="A94" s="27" t="s">
        <v>594</v>
      </c>
      <c r="B94" s="27"/>
      <c r="C94" s="27"/>
      <c r="D94" s="27"/>
      <c r="E94" s="27"/>
      <c r="F94" s="27"/>
    </row>
    <row r="95" ht="38.25" spans="1:6">
      <c r="A95" s="8" t="s">
        <v>2</v>
      </c>
      <c r="B95" s="9" t="s">
        <v>309</v>
      </c>
      <c r="C95" s="9" t="s">
        <v>310</v>
      </c>
      <c r="D95" s="8" t="s">
        <v>311</v>
      </c>
      <c r="E95" s="9" t="s">
        <v>439</v>
      </c>
      <c r="F95" s="58" t="s">
        <v>440</v>
      </c>
    </row>
    <row r="96" ht="15.75" spans="1:6">
      <c r="A96" s="32">
        <v>1</v>
      </c>
      <c r="B96" s="12" t="s">
        <v>595</v>
      </c>
      <c r="C96" s="33" t="s">
        <v>310</v>
      </c>
      <c r="D96" s="34">
        <v>2</v>
      </c>
      <c r="E96" s="15">
        <v>41.13</v>
      </c>
      <c r="F96" s="16">
        <f t="shared" ref="F96:F108" si="6">E96*D96</f>
        <v>82.26</v>
      </c>
    </row>
    <row r="97" ht="15.75" spans="1:6">
      <c r="A97" s="32">
        <v>2</v>
      </c>
      <c r="B97" t="s">
        <v>596</v>
      </c>
      <c r="C97" s="33" t="s">
        <v>310</v>
      </c>
      <c r="D97" s="34">
        <v>2</v>
      </c>
      <c r="E97" s="15">
        <v>13.82</v>
      </c>
      <c r="F97" s="16">
        <f t="shared" si="6"/>
        <v>27.64</v>
      </c>
    </row>
    <row r="98" ht="15.75" spans="1:6">
      <c r="A98" s="32">
        <v>3</v>
      </c>
      <c r="B98" s="12" t="s">
        <v>597</v>
      </c>
      <c r="C98" s="33" t="s">
        <v>329</v>
      </c>
      <c r="D98" s="34">
        <v>2</v>
      </c>
      <c r="E98" s="15">
        <v>17.97</v>
      </c>
      <c r="F98" s="16">
        <f t="shared" si="6"/>
        <v>35.94</v>
      </c>
    </row>
    <row r="99" ht="15.75" spans="1:6">
      <c r="A99" s="32">
        <v>4</v>
      </c>
      <c r="B99" s="96" t="s">
        <v>598</v>
      </c>
      <c r="C99" s="33" t="s">
        <v>310</v>
      </c>
      <c r="D99" s="34">
        <v>2</v>
      </c>
      <c r="E99" s="15">
        <v>30.2</v>
      </c>
      <c r="F99" s="16">
        <f t="shared" si="6"/>
        <v>60.4</v>
      </c>
    </row>
    <row r="100" ht="15.75" spans="1:6">
      <c r="A100" s="32">
        <v>5</v>
      </c>
      <c r="B100" s="12" t="s">
        <v>599</v>
      </c>
      <c r="C100" s="33" t="s">
        <v>310</v>
      </c>
      <c r="D100" s="34">
        <v>2</v>
      </c>
      <c r="E100" s="15">
        <v>16.4</v>
      </c>
      <c r="F100" s="16">
        <f t="shared" si="6"/>
        <v>32.8</v>
      </c>
    </row>
    <row r="101" ht="15.75" spans="1:6">
      <c r="A101" s="32">
        <v>6</v>
      </c>
      <c r="B101" s="12" t="s">
        <v>600</v>
      </c>
      <c r="C101" s="33" t="s">
        <v>310</v>
      </c>
      <c r="D101" s="34">
        <v>2</v>
      </c>
      <c r="E101" s="15">
        <v>18.04</v>
      </c>
      <c r="F101" s="16">
        <f t="shared" si="6"/>
        <v>36.08</v>
      </c>
    </row>
    <row r="102" ht="15.75" spans="1:6">
      <c r="A102" s="32">
        <v>7</v>
      </c>
      <c r="B102" s="96" t="s">
        <v>601</v>
      </c>
      <c r="C102" s="33" t="s">
        <v>602</v>
      </c>
      <c r="D102" s="34">
        <v>2</v>
      </c>
      <c r="E102" s="15">
        <v>27.61</v>
      </c>
      <c r="F102" s="16">
        <f t="shared" si="6"/>
        <v>55.22</v>
      </c>
    </row>
    <row r="103" ht="15.75" spans="1:6">
      <c r="A103" s="32">
        <v>8</v>
      </c>
      <c r="B103" s="12" t="s">
        <v>603</v>
      </c>
      <c r="C103" s="33" t="s">
        <v>329</v>
      </c>
      <c r="D103" s="34">
        <v>4</v>
      </c>
      <c r="E103" s="15">
        <v>11.28</v>
      </c>
      <c r="F103" s="16">
        <f t="shared" si="6"/>
        <v>45.12</v>
      </c>
    </row>
    <row r="104" ht="15.75" spans="1:6">
      <c r="A104" s="32">
        <v>9</v>
      </c>
      <c r="B104" s="12" t="s">
        <v>604</v>
      </c>
      <c r="C104" s="33" t="s">
        <v>310</v>
      </c>
      <c r="D104" s="34">
        <v>2</v>
      </c>
      <c r="E104" s="15">
        <v>66.43</v>
      </c>
      <c r="F104" s="16">
        <f t="shared" si="6"/>
        <v>132.86</v>
      </c>
    </row>
    <row r="105" ht="15.75" spans="1:6">
      <c r="A105" s="32">
        <v>10</v>
      </c>
      <c r="B105" s="12" t="s">
        <v>605</v>
      </c>
      <c r="C105" s="33" t="s">
        <v>310</v>
      </c>
      <c r="D105" s="34">
        <v>1</v>
      </c>
      <c r="E105" s="15">
        <v>30.44</v>
      </c>
      <c r="F105" s="16">
        <f t="shared" si="6"/>
        <v>30.44</v>
      </c>
    </row>
    <row r="106" ht="15.75" spans="1:6">
      <c r="A106" s="32">
        <v>11</v>
      </c>
      <c r="B106" t="s">
        <v>606</v>
      </c>
      <c r="C106" s="60" t="s">
        <v>310</v>
      </c>
      <c r="D106" s="34">
        <v>2</v>
      </c>
      <c r="E106" s="15">
        <v>3.12</v>
      </c>
      <c r="F106" s="16">
        <f t="shared" si="6"/>
        <v>6.24</v>
      </c>
    </row>
    <row r="107" ht="15.75" spans="1:6">
      <c r="A107" s="32">
        <v>12</v>
      </c>
      <c r="B107" s="12" t="s">
        <v>607</v>
      </c>
      <c r="C107" s="33" t="s">
        <v>329</v>
      </c>
      <c r="D107" s="34">
        <v>2</v>
      </c>
      <c r="E107" s="15">
        <v>39.25</v>
      </c>
      <c r="F107" s="16">
        <f t="shared" si="6"/>
        <v>78.5</v>
      </c>
    </row>
    <row r="108" ht="15.75" spans="1:6">
      <c r="A108" s="32">
        <v>13</v>
      </c>
      <c r="B108" s="12" t="s">
        <v>592</v>
      </c>
      <c r="C108" s="33" t="s">
        <v>329</v>
      </c>
      <c r="D108" s="34">
        <v>1</v>
      </c>
      <c r="E108" s="15">
        <v>47.85</v>
      </c>
      <c r="F108" s="16">
        <f t="shared" si="6"/>
        <v>47.85</v>
      </c>
    </row>
    <row r="109" ht="15.75" spans="1:6">
      <c r="A109" s="100">
        <v>14</v>
      </c>
      <c r="B109" s="47" t="s">
        <v>544</v>
      </c>
      <c r="C109" s="101" t="s">
        <v>310</v>
      </c>
      <c r="D109" s="102">
        <v>2</v>
      </c>
      <c r="E109" s="50">
        <v>32.67</v>
      </c>
      <c r="F109" s="51">
        <v>65.34</v>
      </c>
    </row>
    <row r="110" ht="15.75" spans="1:6">
      <c r="A110" s="17" t="s">
        <v>414</v>
      </c>
      <c r="B110" s="17"/>
      <c r="C110" s="17"/>
      <c r="D110" s="17"/>
      <c r="E110" s="17"/>
      <c r="F110" s="18">
        <f>SUM(F96:F109)</f>
        <v>736.69</v>
      </c>
    </row>
    <row r="111" spans="1:6">
      <c r="A111" s="64" t="s">
        <v>486</v>
      </c>
      <c r="B111" s="64"/>
      <c r="C111" s="64"/>
      <c r="D111" s="64"/>
      <c r="E111" s="64"/>
      <c r="F111" s="65">
        <f>ROUND(F110/12,2)</f>
        <v>61.39</v>
      </c>
    </row>
    <row r="113" ht="15" spans="1:16383">
      <c r="A113" s="35" t="s">
        <v>608</v>
      </c>
      <c r="B113" s="27"/>
      <c r="C113" s="27"/>
      <c r="D113" s="27"/>
      <c r="E113" s="27"/>
      <c r="F113" s="27"/>
      <c r="XFC113" s="1" t="s">
        <v>97</v>
      </c>
    </row>
    <row r="114" ht="38.25" spans="1:6">
      <c r="A114" s="8" t="s">
        <v>2</v>
      </c>
      <c r="B114" s="9" t="s">
        <v>309</v>
      </c>
      <c r="C114" s="9" t="s">
        <v>310</v>
      </c>
      <c r="D114" s="8" t="s">
        <v>311</v>
      </c>
      <c r="E114" s="9" t="s">
        <v>439</v>
      </c>
      <c r="F114" s="58" t="s">
        <v>440</v>
      </c>
    </row>
    <row r="115" ht="15.75" spans="1:6">
      <c r="A115" s="32">
        <v>1</v>
      </c>
      <c r="B115" s="12" t="s">
        <v>609</v>
      </c>
      <c r="C115" s="33" t="s">
        <v>310</v>
      </c>
      <c r="D115" s="34">
        <v>2</v>
      </c>
      <c r="E115" s="15">
        <v>109.27</v>
      </c>
      <c r="F115" s="16">
        <f t="shared" ref="F115:F125" si="7">E115*D115</f>
        <v>218.54</v>
      </c>
    </row>
    <row r="116" ht="15.75" spans="1:6">
      <c r="A116" s="32">
        <v>2</v>
      </c>
      <c r="B116" t="s">
        <v>610</v>
      </c>
      <c r="C116" s="33" t="s">
        <v>310</v>
      </c>
      <c r="D116" s="34">
        <v>2</v>
      </c>
      <c r="E116" s="15">
        <v>10.53</v>
      </c>
      <c r="F116" s="16">
        <f t="shared" si="7"/>
        <v>21.06</v>
      </c>
    </row>
    <row r="117" ht="15.75" spans="1:6">
      <c r="A117" s="32">
        <v>3</v>
      </c>
      <c r="B117" s="12" t="s">
        <v>611</v>
      </c>
      <c r="C117" s="33" t="s">
        <v>329</v>
      </c>
      <c r="D117" s="34">
        <v>2</v>
      </c>
      <c r="E117" s="15">
        <v>49.03</v>
      </c>
      <c r="F117" s="16">
        <f t="shared" si="7"/>
        <v>98.06</v>
      </c>
    </row>
    <row r="118" ht="15.75" spans="1:6">
      <c r="A118" s="32">
        <v>4</v>
      </c>
      <c r="B118" s="96" t="s">
        <v>612</v>
      </c>
      <c r="C118" s="33" t="s">
        <v>329</v>
      </c>
      <c r="D118" s="34">
        <v>50</v>
      </c>
      <c r="E118" s="15">
        <v>5.48</v>
      </c>
      <c r="F118" s="16">
        <f t="shared" si="7"/>
        <v>274</v>
      </c>
    </row>
    <row r="119" ht="15.75" spans="1:6">
      <c r="A119" s="32">
        <v>5</v>
      </c>
      <c r="B119" s="12" t="s">
        <v>613</v>
      </c>
      <c r="C119" s="33" t="s">
        <v>602</v>
      </c>
      <c r="D119" s="34">
        <v>3</v>
      </c>
      <c r="E119" s="15">
        <v>22.22</v>
      </c>
      <c r="F119" s="16">
        <f t="shared" si="7"/>
        <v>66.66</v>
      </c>
    </row>
    <row r="120" ht="15.75" spans="1:6">
      <c r="A120" s="32">
        <v>6</v>
      </c>
      <c r="B120" s="12" t="s">
        <v>614</v>
      </c>
      <c r="C120" s="33" t="s">
        <v>329</v>
      </c>
      <c r="D120" s="34">
        <v>2</v>
      </c>
      <c r="E120" s="15">
        <v>78.64</v>
      </c>
      <c r="F120" s="16">
        <f t="shared" si="7"/>
        <v>157.28</v>
      </c>
    </row>
    <row r="121" ht="15.75" spans="1:6">
      <c r="A121" s="32">
        <v>7</v>
      </c>
      <c r="B121" s="103" t="s">
        <v>615</v>
      </c>
      <c r="C121" s="33" t="s">
        <v>329</v>
      </c>
      <c r="D121" s="34">
        <v>2</v>
      </c>
      <c r="E121" s="15">
        <v>143.39</v>
      </c>
      <c r="F121" s="16">
        <f t="shared" si="7"/>
        <v>286.78</v>
      </c>
    </row>
    <row r="122" ht="15.75" spans="1:6">
      <c r="A122" s="32">
        <v>8</v>
      </c>
      <c r="B122" s="12" t="s">
        <v>616</v>
      </c>
      <c r="C122" s="33" t="s">
        <v>565</v>
      </c>
      <c r="D122" s="34">
        <v>6</v>
      </c>
      <c r="E122" s="15">
        <v>24.12</v>
      </c>
      <c r="F122" s="16">
        <f t="shared" si="7"/>
        <v>144.72</v>
      </c>
    </row>
    <row r="123" ht="15.75" spans="1:6">
      <c r="A123" s="32">
        <v>9</v>
      </c>
      <c r="B123" s="12" t="s">
        <v>596</v>
      </c>
      <c r="C123" s="33" t="s">
        <v>310</v>
      </c>
      <c r="D123" s="34">
        <v>2</v>
      </c>
      <c r="E123" s="15">
        <v>6.19</v>
      </c>
      <c r="F123" s="16">
        <f t="shared" si="7"/>
        <v>12.38</v>
      </c>
    </row>
    <row r="124" ht="15.75" spans="1:6">
      <c r="A124" s="32">
        <v>10</v>
      </c>
      <c r="B124" s="12" t="s">
        <v>617</v>
      </c>
      <c r="C124" s="33" t="s">
        <v>565</v>
      </c>
      <c r="D124" s="34">
        <v>6</v>
      </c>
      <c r="E124" s="15">
        <v>9.21</v>
      </c>
      <c r="F124" s="16">
        <f t="shared" si="7"/>
        <v>55.26</v>
      </c>
    </row>
    <row r="125" ht="15.75" spans="1:6">
      <c r="A125" s="32">
        <v>11</v>
      </c>
      <c r="B125" s="12" t="s">
        <v>618</v>
      </c>
      <c r="C125" s="33" t="s">
        <v>329</v>
      </c>
      <c r="D125" s="34">
        <v>2</v>
      </c>
      <c r="E125" s="15">
        <v>105.52</v>
      </c>
      <c r="F125" s="16">
        <f t="shared" si="7"/>
        <v>211.04</v>
      </c>
    </row>
    <row r="126" ht="15.75" spans="1:6">
      <c r="A126" s="11"/>
      <c r="B126" s="11"/>
      <c r="C126" s="11"/>
      <c r="D126" s="11"/>
      <c r="E126" s="11"/>
      <c r="F126" s="11"/>
    </row>
    <row r="127" ht="15.75" spans="1:6">
      <c r="A127" s="17" t="s">
        <v>414</v>
      </c>
      <c r="B127" s="17"/>
      <c r="C127" s="17"/>
      <c r="D127" s="17"/>
      <c r="E127" s="17"/>
      <c r="F127" s="18">
        <f>SUM(F115:F125)</f>
        <v>1545.78</v>
      </c>
    </row>
    <row r="128" spans="1:6">
      <c r="A128" s="64" t="s">
        <v>486</v>
      </c>
      <c r="B128" s="64"/>
      <c r="C128" s="64"/>
      <c r="D128" s="64"/>
      <c r="E128" s="64"/>
      <c r="F128" s="65">
        <f>ROUND(F127/12,2)</f>
        <v>128.82</v>
      </c>
    </row>
    <row r="130" ht="15" spans="1:6">
      <c r="A130" s="35" t="s">
        <v>619</v>
      </c>
      <c r="B130" s="27"/>
      <c r="C130" s="27"/>
      <c r="D130" s="27"/>
      <c r="E130" s="27"/>
      <c r="F130" s="27"/>
    </row>
    <row r="131" ht="38.25" spans="1:6">
      <c r="A131" s="8" t="s">
        <v>2</v>
      </c>
      <c r="B131" s="9" t="s">
        <v>309</v>
      </c>
      <c r="C131" s="9" t="s">
        <v>310</v>
      </c>
      <c r="D131" s="8" t="s">
        <v>311</v>
      </c>
      <c r="E131" s="9" t="s">
        <v>439</v>
      </c>
      <c r="F131" s="58" t="s">
        <v>440</v>
      </c>
    </row>
    <row r="132" ht="15.75" spans="1:6">
      <c r="A132" s="32">
        <v>1</v>
      </c>
      <c r="B132" s="12" t="s">
        <v>620</v>
      </c>
      <c r="C132" s="33" t="s">
        <v>310</v>
      </c>
      <c r="D132" s="34">
        <v>2</v>
      </c>
      <c r="E132" s="15">
        <v>20.24</v>
      </c>
      <c r="F132" s="16">
        <f t="shared" ref="F132:F147" si="8">E132*D132</f>
        <v>40.48</v>
      </c>
    </row>
    <row r="133" ht="15.75" spans="1:6">
      <c r="A133" s="32">
        <v>2</v>
      </c>
      <c r="B133" s="12" t="s">
        <v>621</v>
      </c>
      <c r="C133" s="33" t="s">
        <v>329</v>
      </c>
      <c r="D133" s="34">
        <v>2</v>
      </c>
      <c r="E133" s="15">
        <v>58.55</v>
      </c>
      <c r="F133" s="16">
        <f t="shared" si="8"/>
        <v>117.1</v>
      </c>
    </row>
    <row r="134" ht="15.75" spans="1:6">
      <c r="A134" s="32">
        <v>3</v>
      </c>
      <c r="B134" s="12" t="s">
        <v>622</v>
      </c>
      <c r="C134" s="33" t="s">
        <v>329</v>
      </c>
      <c r="D134" s="34">
        <v>2</v>
      </c>
      <c r="E134" s="15">
        <v>60.77</v>
      </c>
      <c r="F134" s="16">
        <f t="shared" si="8"/>
        <v>121.54</v>
      </c>
    </row>
    <row r="135" ht="15.75" spans="1:6">
      <c r="A135" s="32">
        <v>4</v>
      </c>
      <c r="B135" s="12" t="s">
        <v>623</v>
      </c>
      <c r="C135" s="33" t="s">
        <v>310</v>
      </c>
      <c r="D135" s="34">
        <v>2</v>
      </c>
      <c r="E135" s="15">
        <v>25.76</v>
      </c>
      <c r="F135" s="16">
        <f t="shared" si="8"/>
        <v>51.52</v>
      </c>
    </row>
    <row r="136" ht="15.75" spans="1:6">
      <c r="A136" s="32">
        <v>5</v>
      </c>
      <c r="B136" s="12" t="s">
        <v>624</v>
      </c>
      <c r="C136" s="33" t="s">
        <v>310</v>
      </c>
      <c r="D136" s="34">
        <v>2</v>
      </c>
      <c r="E136" s="15">
        <v>17.39</v>
      </c>
      <c r="F136" s="16">
        <f t="shared" si="8"/>
        <v>34.78</v>
      </c>
    </row>
    <row r="137" ht="15.75" spans="1:6">
      <c r="A137" s="32">
        <v>6</v>
      </c>
      <c r="B137" s="12" t="s">
        <v>625</v>
      </c>
      <c r="C137" s="33" t="s">
        <v>310</v>
      </c>
      <c r="D137" s="34">
        <v>2</v>
      </c>
      <c r="E137" s="15">
        <v>18.15</v>
      </c>
      <c r="F137" s="16">
        <f t="shared" si="8"/>
        <v>36.3</v>
      </c>
    </row>
    <row r="138" ht="15.75" spans="1:6">
      <c r="A138" s="32">
        <v>7</v>
      </c>
      <c r="B138" s="12" t="s">
        <v>626</v>
      </c>
      <c r="C138" s="33" t="s">
        <v>329</v>
      </c>
      <c r="D138" s="34">
        <v>6</v>
      </c>
      <c r="E138" s="15">
        <v>16.75</v>
      </c>
      <c r="F138" s="16">
        <f t="shared" si="8"/>
        <v>100.5</v>
      </c>
    </row>
    <row r="139" ht="15.75" spans="1:6">
      <c r="A139" s="32">
        <v>8</v>
      </c>
      <c r="B139" s="12" t="s">
        <v>627</v>
      </c>
      <c r="C139" s="33" t="s">
        <v>329</v>
      </c>
      <c r="D139" s="34">
        <v>4</v>
      </c>
      <c r="E139" s="15">
        <v>11.28</v>
      </c>
      <c r="F139" s="16">
        <f t="shared" si="8"/>
        <v>45.12</v>
      </c>
    </row>
    <row r="140" ht="15.75" spans="1:6">
      <c r="A140" s="32">
        <v>9</v>
      </c>
      <c r="B140" s="12" t="s">
        <v>628</v>
      </c>
      <c r="C140" s="33" t="s">
        <v>329</v>
      </c>
      <c r="D140" s="34">
        <v>6</v>
      </c>
      <c r="E140" s="15">
        <v>7.32</v>
      </c>
      <c r="F140" s="16">
        <f t="shared" si="8"/>
        <v>43.92</v>
      </c>
    </row>
    <row r="141" ht="15.75" spans="1:6">
      <c r="A141" s="32">
        <v>10</v>
      </c>
      <c r="B141" s="96" t="s">
        <v>629</v>
      </c>
      <c r="C141" s="33" t="s">
        <v>310</v>
      </c>
      <c r="D141" s="34">
        <v>2</v>
      </c>
      <c r="E141" s="15">
        <v>74.64</v>
      </c>
      <c r="F141" s="16">
        <f t="shared" si="8"/>
        <v>149.28</v>
      </c>
    </row>
    <row r="142" ht="15.75" spans="1:6">
      <c r="A142" s="32">
        <v>11</v>
      </c>
      <c r="B142" s="12" t="s">
        <v>630</v>
      </c>
      <c r="C142" s="33" t="s">
        <v>310</v>
      </c>
      <c r="D142" s="34">
        <v>2</v>
      </c>
      <c r="E142" s="15">
        <v>30.44</v>
      </c>
      <c r="F142" s="16">
        <f t="shared" si="8"/>
        <v>60.88</v>
      </c>
    </row>
    <row r="143" ht="15.75" spans="1:6">
      <c r="A143" s="32">
        <v>12</v>
      </c>
      <c r="B143" s="12" t="s">
        <v>631</v>
      </c>
      <c r="C143" s="33" t="s">
        <v>310</v>
      </c>
      <c r="D143" s="34">
        <v>24</v>
      </c>
      <c r="E143" s="15">
        <v>4.87</v>
      </c>
      <c r="F143" s="16">
        <f t="shared" si="8"/>
        <v>116.88</v>
      </c>
    </row>
    <row r="144" ht="15.75" spans="1:6">
      <c r="A144" s="32">
        <v>13</v>
      </c>
      <c r="B144" s="12" t="s">
        <v>632</v>
      </c>
      <c r="C144" s="33" t="s">
        <v>310</v>
      </c>
      <c r="D144" s="34">
        <v>2</v>
      </c>
      <c r="E144" s="15">
        <v>13.37</v>
      </c>
      <c r="F144" s="16">
        <f t="shared" si="8"/>
        <v>26.74</v>
      </c>
    </row>
    <row r="145" ht="15.75" spans="1:6">
      <c r="A145" s="32">
        <v>14</v>
      </c>
      <c r="B145" s="12" t="s">
        <v>633</v>
      </c>
      <c r="C145" s="33" t="s">
        <v>329</v>
      </c>
      <c r="D145" s="34">
        <v>1</v>
      </c>
      <c r="E145" s="15">
        <v>38.82</v>
      </c>
      <c r="F145" s="16">
        <f t="shared" si="8"/>
        <v>38.82</v>
      </c>
    </row>
    <row r="146" ht="15.75" spans="1:6">
      <c r="A146" s="32">
        <v>15</v>
      </c>
      <c r="B146" t="s">
        <v>606</v>
      </c>
      <c r="C146" s="60" t="s">
        <v>310</v>
      </c>
      <c r="D146" s="34">
        <v>2</v>
      </c>
      <c r="E146" s="15">
        <v>3.12</v>
      </c>
      <c r="F146" s="16">
        <f t="shared" si="8"/>
        <v>6.24</v>
      </c>
    </row>
    <row r="147" ht="15.75" spans="1:6">
      <c r="A147" s="32">
        <v>16</v>
      </c>
      <c r="B147" s="12" t="s">
        <v>634</v>
      </c>
      <c r="C147" s="33" t="s">
        <v>310</v>
      </c>
      <c r="D147" s="34">
        <v>1</v>
      </c>
      <c r="E147" s="15">
        <v>45.76</v>
      </c>
      <c r="F147" s="16">
        <f t="shared" si="8"/>
        <v>45.76</v>
      </c>
    </row>
    <row r="148" ht="15.75" spans="1:6">
      <c r="A148" s="11"/>
      <c r="B148" s="11"/>
      <c r="C148" s="11"/>
      <c r="D148" s="11"/>
      <c r="E148" s="11"/>
      <c r="F148" s="11"/>
    </row>
    <row r="149" ht="15.75" spans="1:6">
      <c r="A149" s="17" t="s">
        <v>414</v>
      </c>
      <c r="B149" s="17"/>
      <c r="C149" s="17"/>
      <c r="D149" s="17"/>
      <c r="E149" s="17"/>
      <c r="F149" s="18">
        <f>SUM(F132:F147)</f>
        <v>1035.86</v>
      </c>
    </row>
    <row r="150" spans="1:6">
      <c r="A150" s="64" t="s">
        <v>486</v>
      </c>
      <c r="B150" s="64"/>
      <c r="C150" s="64"/>
      <c r="D150" s="64"/>
      <c r="E150" s="64"/>
      <c r="F150" s="65">
        <f>ROUND(F149/12,2)</f>
        <v>86.32</v>
      </c>
    </row>
    <row r="153" ht="15.75" spans="1:6">
      <c r="A153" s="27" t="s">
        <v>635</v>
      </c>
      <c r="B153" s="27"/>
      <c r="C153" s="27"/>
      <c r="D153" s="27"/>
      <c r="E153" s="27"/>
      <c r="F153" s="27"/>
    </row>
    <row r="154" ht="38.25" spans="1:6">
      <c r="A154" s="8" t="s">
        <v>2</v>
      </c>
      <c r="B154" s="9" t="s">
        <v>309</v>
      </c>
      <c r="C154" s="9" t="s">
        <v>310</v>
      </c>
      <c r="D154" s="8" t="s">
        <v>311</v>
      </c>
      <c r="E154" s="9" t="s">
        <v>439</v>
      </c>
      <c r="F154" s="58" t="s">
        <v>440</v>
      </c>
    </row>
    <row r="155" ht="15.75" spans="1:6">
      <c r="A155" s="32">
        <v>1</v>
      </c>
      <c r="B155" s="12" t="s">
        <v>636</v>
      </c>
      <c r="C155" s="33" t="s">
        <v>602</v>
      </c>
      <c r="D155" s="62">
        <v>5</v>
      </c>
      <c r="E155" s="15">
        <v>24.12</v>
      </c>
      <c r="F155" s="16">
        <f>E155*D155</f>
        <v>120.6</v>
      </c>
    </row>
    <row r="156" ht="15.75" spans="1:6">
      <c r="A156" s="32">
        <v>2</v>
      </c>
      <c r="B156" s="12" t="s">
        <v>637</v>
      </c>
      <c r="C156" s="33" t="s">
        <v>310</v>
      </c>
      <c r="D156" s="34">
        <v>1</v>
      </c>
      <c r="E156" s="15">
        <v>43.45</v>
      </c>
      <c r="F156" s="16">
        <f>E156*D156</f>
        <v>43.45</v>
      </c>
    </row>
    <row r="157" ht="15.75" spans="1:6">
      <c r="A157" s="32">
        <v>3</v>
      </c>
      <c r="B157" s="67" t="s">
        <v>638</v>
      </c>
      <c r="C157" s="33" t="s">
        <v>565</v>
      </c>
      <c r="D157" s="62">
        <v>10</v>
      </c>
      <c r="E157" s="15">
        <v>15.07</v>
      </c>
      <c r="F157" s="16">
        <f>E157*D157</f>
        <v>150.7</v>
      </c>
    </row>
    <row r="158" ht="15.75" spans="1:6">
      <c r="A158" s="32">
        <v>4</v>
      </c>
      <c r="B158" s="12" t="s">
        <v>639</v>
      </c>
      <c r="C158" s="33" t="s">
        <v>310</v>
      </c>
      <c r="D158" s="34">
        <v>2</v>
      </c>
      <c r="E158" s="15">
        <v>29.92</v>
      </c>
      <c r="F158" s="16">
        <f>E158*D158</f>
        <v>59.84</v>
      </c>
    </row>
    <row r="159" ht="15.75" spans="1:6">
      <c r="A159" s="32">
        <v>5</v>
      </c>
      <c r="B159" s="59" t="s">
        <v>640</v>
      </c>
      <c r="C159" s="33" t="s">
        <v>602</v>
      </c>
      <c r="D159" s="34">
        <v>5</v>
      </c>
      <c r="E159" s="15">
        <v>30.81</v>
      </c>
      <c r="F159" s="16">
        <f>E159*D159</f>
        <v>154.05</v>
      </c>
    </row>
    <row r="160" ht="15.75" spans="1:6">
      <c r="A160" s="19"/>
      <c r="B160" s="20"/>
      <c r="C160" s="20"/>
      <c r="D160" s="20"/>
      <c r="E160" s="20"/>
      <c r="F160" s="21"/>
    </row>
    <row r="161" ht="15.75" spans="1:6">
      <c r="A161" s="17" t="s">
        <v>414</v>
      </c>
      <c r="B161" s="17"/>
      <c r="C161" s="17"/>
      <c r="D161" s="17"/>
      <c r="E161" s="17"/>
      <c r="F161" s="18">
        <f>SUM(F155:F159)</f>
        <v>528.64</v>
      </c>
    </row>
    <row r="162" spans="1:6">
      <c r="A162" s="64" t="s">
        <v>486</v>
      </c>
      <c r="B162" s="64"/>
      <c r="C162" s="64"/>
      <c r="D162" s="64"/>
      <c r="E162" s="64"/>
      <c r="F162" s="65">
        <f>ROUND(F161/12,2)</f>
        <v>44.05</v>
      </c>
    </row>
  </sheetData>
  <mergeCells count="41">
    <mergeCell ref="A1:F1"/>
    <mergeCell ref="A2:F2"/>
    <mergeCell ref="A3:F3"/>
    <mergeCell ref="A20:F20"/>
    <mergeCell ref="A21:E21"/>
    <mergeCell ref="A22:E22"/>
    <mergeCell ref="A24:F24"/>
    <mergeCell ref="A32:F32"/>
    <mergeCell ref="A33:E33"/>
    <mergeCell ref="A34:E34"/>
    <mergeCell ref="A36:F36"/>
    <mergeCell ref="A42:F42"/>
    <mergeCell ref="A43:E43"/>
    <mergeCell ref="A44:E44"/>
    <mergeCell ref="A46:F46"/>
    <mergeCell ref="A53:F53"/>
    <mergeCell ref="A54:E54"/>
    <mergeCell ref="A55:E55"/>
    <mergeCell ref="A57:F57"/>
    <mergeCell ref="A75:F75"/>
    <mergeCell ref="A76:E76"/>
    <mergeCell ref="A77:E77"/>
    <mergeCell ref="A79:F79"/>
    <mergeCell ref="A90:F90"/>
    <mergeCell ref="A91:E91"/>
    <mergeCell ref="A92:E92"/>
    <mergeCell ref="A94:F94"/>
    <mergeCell ref="A110:E110"/>
    <mergeCell ref="A111:E111"/>
    <mergeCell ref="A113:F113"/>
    <mergeCell ref="A126:F126"/>
    <mergeCell ref="A127:E127"/>
    <mergeCell ref="A128:E128"/>
    <mergeCell ref="A130:F130"/>
    <mergeCell ref="A148:F148"/>
    <mergeCell ref="A149:E149"/>
    <mergeCell ref="A150:E150"/>
    <mergeCell ref="A153:F153"/>
    <mergeCell ref="A160:F160"/>
    <mergeCell ref="A161:E161"/>
    <mergeCell ref="A162:E162"/>
  </mergeCells>
  <pageMargins left="0.786805555555556" right="0.786805555555556" top="1.05069444444444" bottom="1.05069444444444" header="0" footer="0"/>
  <pageSetup paperSize="9" scale="71" orientation="portrait"/>
  <headerFooter/>
  <rowBreaks count="1" manualBreakCount="1">
    <brk id="112" max="5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97"/>
  <sheetViews>
    <sheetView view="pageBreakPreview" zoomScale="60" zoomScaleNormal="80" workbookViewId="0">
      <selection activeCell="F44" sqref="F44"/>
    </sheetView>
  </sheetViews>
  <sheetFormatPr defaultColWidth="14.4285714285714" defaultRowHeight="12.75"/>
  <cols>
    <col min="1" max="1" width="6.14285714285714" style="1" customWidth="1"/>
    <col min="2" max="2" width="64.2857142857143" style="1" customWidth="1"/>
    <col min="3" max="3" width="7" style="1" customWidth="1"/>
    <col min="4" max="4" width="6" style="1" customWidth="1"/>
    <col min="5" max="5" width="13.2857142857143" style="1" customWidth="1"/>
    <col min="6" max="6" width="16.5714285714286" style="1" customWidth="1"/>
    <col min="7" max="26" width="10.4285714285714" style="1" customWidth="1"/>
    <col min="27" max="16384" width="14.4285714285714" style="1"/>
  </cols>
  <sheetData>
    <row r="1" spans="1:6">
      <c r="A1" s="2" t="s">
        <v>641</v>
      </c>
      <c r="B1" s="3"/>
      <c r="C1" s="3"/>
      <c r="D1" s="3"/>
      <c r="E1" s="3"/>
      <c r="F1" s="4"/>
    </row>
    <row r="3" customHeight="1" spans="1:26">
      <c r="A3" s="5" t="s">
        <v>642</v>
      </c>
      <c r="B3" s="5"/>
      <c r="C3" s="5"/>
      <c r="D3" s="5"/>
      <c r="E3" s="5"/>
      <c r="F3" s="5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customHeight="1" spans="1:26">
      <c r="A4" s="7" t="s">
        <v>643</v>
      </c>
      <c r="B4" s="7"/>
      <c r="C4" s="7"/>
      <c r="D4" s="7"/>
      <c r="E4" s="7"/>
      <c r="F4" s="7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33.75" spans="1:26">
      <c r="A5" s="8" t="s">
        <v>2</v>
      </c>
      <c r="B5" s="9" t="s">
        <v>309</v>
      </c>
      <c r="C5" s="10" t="s">
        <v>310</v>
      </c>
      <c r="D5" s="10" t="s">
        <v>644</v>
      </c>
      <c r="E5" s="10" t="s">
        <v>439</v>
      </c>
      <c r="F5" s="10" t="s">
        <v>440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ht="15.75" spans="1:26">
      <c r="A6" s="11">
        <v>1</v>
      </c>
      <c r="B6" s="12" t="s">
        <v>645</v>
      </c>
      <c r="C6" s="13" t="s">
        <v>310</v>
      </c>
      <c r="D6" s="14">
        <v>4</v>
      </c>
      <c r="E6" s="15">
        <v>61.48</v>
      </c>
      <c r="F6" s="16">
        <f>E6*D6</f>
        <v>245.92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ht="15.75" spans="1:26">
      <c r="A7" s="11">
        <v>2</v>
      </c>
      <c r="B7" s="12" t="s">
        <v>646</v>
      </c>
      <c r="C7" s="13" t="s">
        <v>310</v>
      </c>
      <c r="D7" s="14">
        <v>4</v>
      </c>
      <c r="E7" s="15">
        <v>34.7</v>
      </c>
      <c r="F7" s="16">
        <f t="shared" ref="F7:F11" si="0">E7*D7</f>
        <v>138.8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15.75" spans="1:26">
      <c r="A8" s="11">
        <v>3</v>
      </c>
      <c r="B8" s="12" t="s">
        <v>647</v>
      </c>
      <c r="C8" s="13" t="s">
        <v>329</v>
      </c>
      <c r="D8" s="14">
        <v>2</v>
      </c>
      <c r="E8" s="15">
        <v>64.21</v>
      </c>
      <c r="F8" s="16">
        <f t="shared" si="0"/>
        <v>128.42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15.75" spans="1:26">
      <c r="A9" s="11">
        <v>4</v>
      </c>
      <c r="B9" s="12" t="s">
        <v>648</v>
      </c>
      <c r="C9" s="13" t="s">
        <v>329</v>
      </c>
      <c r="D9" s="14">
        <v>2</v>
      </c>
      <c r="E9" s="15">
        <v>45.78</v>
      </c>
      <c r="F9" s="16">
        <f t="shared" si="0"/>
        <v>91.56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15.75" spans="1:26">
      <c r="A10" s="11">
        <v>5</v>
      </c>
      <c r="B10" s="12" t="s">
        <v>570</v>
      </c>
      <c r="C10" s="13" t="s">
        <v>310</v>
      </c>
      <c r="D10" s="14">
        <v>4</v>
      </c>
      <c r="E10" s="15">
        <v>21.17</v>
      </c>
      <c r="F10" s="16">
        <f t="shared" si="0"/>
        <v>84.68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15.75" spans="1:26">
      <c r="A11" s="11">
        <v>6</v>
      </c>
      <c r="B11" s="12" t="s">
        <v>649</v>
      </c>
      <c r="C11" s="13" t="s">
        <v>329</v>
      </c>
      <c r="D11" s="14">
        <v>4</v>
      </c>
      <c r="E11" s="15">
        <v>15.88</v>
      </c>
      <c r="F11" s="16">
        <f t="shared" si="0"/>
        <v>63.52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15.75" spans="1:26">
      <c r="A12" s="11"/>
      <c r="B12" s="11"/>
      <c r="C12" s="11"/>
      <c r="D12" s="11"/>
      <c r="E12" s="11"/>
      <c r="F12" s="11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ht="15.75" spans="1:20">
      <c r="A13" s="17" t="s">
        <v>414</v>
      </c>
      <c r="B13" s="17"/>
      <c r="C13" s="17"/>
      <c r="D13" s="17"/>
      <c r="E13" s="17"/>
      <c r="F13" s="18">
        <f>SUM(F6:F11)</f>
        <v>752.9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ht="15.75" spans="1:20">
      <c r="A14" s="17" t="s">
        <v>486</v>
      </c>
      <c r="B14" s="17"/>
      <c r="C14" s="17"/>
      <c r="D14" s="17"/>
      <c r="E14" s="17"/>
      <c r="F14" s="18">
        <f>ROUND(F13/12,2)</f>
        <v>62.74</v>
      </c>
      <c r="G14" s="6"/>
      <c r="H14" s="6"/>
      <c r="I14" s="3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pans="2:20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</row>
    <row r="16" ht="15.75" spans="1:20">
      <c r="A16" s="5" t="s">
        <v>650</v>
      </c>
      <c r="B16" s="5"/>
      <c r="C16" s="5"/>
      <c r="D16" s="5"/>
      <c r="E16" s="5"/>
      <c r="F16" s="5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</row>
    <row r="17" ht="15" customHeight="1" spans="1:20">
      <c r="A17" s="7" t="s">
        <v>651</v>
      </c>
      <c r="B17" s="7"/>
      <c r="C17" s="7"/>
      <c r="D17" s="7"/>
      <c r="E17" s="7"/>
      <c r="F17" s="7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</row>
    <row r="18" ht="33.75" spans="1:20">
      <c r="A18" s="8" t="s">
        <v>2</v>
      </c>
      <c r="B18" s="9" t="s">
        <v>309</v>
      </c>
      <c r="C18" s="10" t="s">
        <v>310</v>
      </c>
      <c r="D18" s="10" t="s">
        <v>644</v>
      </c>
      <c r="E18" s="10" t="s">
        <v>439</v>
      </c>
      <c r="F18" s="10" t="s">
        <v>440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</row>
    <row r="19" ht="15.75" spans="1:20">
      <c r="A19" s="11">
        <v>1</v>
      </c>
      <c r="B19" s="12" t="s">
        <v>645</v>
      </c>
      <c r="C19" s="13" t="s">
        <v>310</v>
      </c>
      <c r="D19" s="14">
        <v>4</v>
      </c>
      <c r="E19" s="15">
        <v>61.48</v>
      </c>
      <c r="F19" s="16">
        <f>E19*D19</f>
        <v>245.92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</row>
    <row r="20" ht="15.75" spans="1:20">
      <c r="A20" s="11">
        <v>2</v>
      </c>
      <c r="B20" t="s">
        <v>652</v>
      </c>
      <c r="C20" s="13" t="s">
        <v>310</v>
      </c>
      <c r="D20" s="14">
        <v>4</v>
      </c>
      <c r="E20" s="15">
        <v>27.27</v>
      </c>
      <c r="F20" s="16">
        <f t="shared" ref="F20:F22" si="1">E20*D20</f>
        <v>109.08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</row>
    <row r="21" ht="15.75" spans="1:26">
      <c r="A21" s="11">
        <v>3</v>
      </c>
      <c r="B21" s="12" t="s">
        <v>653</v>
      </c>
      <c r="C21" s="13" t="s">
        <v>329</v>
      </c>
      <c r="D21" s="14">
        <v>4</v>
      </c>
      <c r="E21" s="15">
        <v>15.88</v>
      </c>
      <c r="F21" s="16">
        <f t="shared" si="1"/>
        <v>63.52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5.75" spans="1:26">
      <c r="A22" s="11">
        <v>4</v>
      </c>
      <c r="B22" t="s">
        <v>654</v>
      </c>
      <c r="C22" s="13" t="s">
        <v>329</v>
      </c>
      <c r="D22" s="14">
        <v>2</v>
      </c>
      <c r="E22" s="15">
        <v>70.83</v>
      </c>
      <c r="F22" s="16">
        <f t="shared" si="1"/>
        <v>141.66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5.75" spans="1:26">
      <c r="A23" s="19"/>
      <c r="B23" s="20"/>
      <c r="C23" s="20"/>
      <c r="D23" s="20"/>
      <c r="E23" s="20"/>
      <c r="F23" s="21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15.75" spans="1:26">
      <c r="A24" s="17" t="s">
        <v>414</v>
      </c>
      <c r="B24" s="17"/>
      <c r="C24" s="17"/>
      <c r="D24" s="17"/>
      <c r="E24" s="17"/>
      <c r="F24" s="18">
        <f>SUM(F19:F22)</f>
        <v>560.18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5.75" spans="1:26">
      <c r="A25" s="17" t="s">
        <v>486</v>
      </c>
      <c r="B25" s="17"/>
      <c r="C25" s="17"/>
      <c r="D25" s="17"/>
      <c r="E25" s="17"/>
      <c r="F25" s="18">
        <f>ROUND(F24/12,2)</f>
        <v>46.68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5:26">
      <c r="E26" s="22"/>
      <c r="F26" s="22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5.75" spans="1:26">
      <c r="A27" s="23" t="s">
        <v>655</v>
      </c>
      <c r="B27" s="23"/>
      <c r="C27" s="23"/>
      <c r="D27" s="23"/>
      <c r="E27" s="23"/>
      <c r="F27" s="23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24.75" customHeight="1" spans="1:26">
      <c r="A28" s="24" t="s">
        <v>656</v>
      </c>
      <c r="B28" s="5"/>
      <c r="C28" s="5"/>
      <c r="D28" s="5"/>
      <c r="E28" s="5"/>
      <c r="F28" s="5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33.75" spans="1:26">
      <c r="A29" s="8" t="s">
        <v>2</v>
      </c>
      <c r="B29" s="9" t="s">
        <v>309</v>
      </c>
      <c r="C29" s="10" t="s">
        <v>310</v>
      </c>
      <c r="D29" s="10" t="s">
        <v>644</v>
      </c>
      <c r="E29" s="10" t="s">
        <v>439</v>
      </c>
      <c r="F29" s="10" t="s">
        <v>440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5.75" spans="1:26">
      <c r="A30" s="11">
        <v>1</v>
      </c>
      <c r="B30" s="12" t="s">
        <v>645</v>
      </c>
      <c r="C30" s="13" t="s">
        <v>310</v>
      </c>
      <c r="D30" s="14">
        <v>4</v>
      </c>
      <c r="E30" s="15">
        <v>61.48</v>
      </c>
      <c r="F30" s="16">
        <f>E30*D30</f>
        <v>245.92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5.75" spans="1:26">
      <c r="A31" s="11">
        <v>2</v>
      </c>
      <c r="B31" s="12" t="s">
        <v>657</v>
      </c>
      <c r="C31" s="13" t="s">
        <v>310</v>
      </c>
      <c r="D31" s="14">
        <v>4</v>
      </c>
      <c r="E31" s="15">
        <v>61.1</v>
      </c>
      <c r="F31" s="16">
        <f t="shared" ref="F31:F33" si="2">E31*D31</f>
        <v>244.4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5.75" spans="1:26">
      <c r="A32" s="11">
        <v>3</v>
      </c>
      <c r="B32" s="12" t="s">
        <v>658</v>
      </c>
      <c r="C32" s="13" t="s">
        <v>329</v>
      </c>
      <c r="D32" s="14">
        <v>2</v>
      </c>
      <c r="E32" s="15">
        <v>105.8</v>
      </c>
      <c r="F32" s="16">
        <f t="shared" si="2"/>
        <v>211.6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5.75" spans="1:26">
      <c r="A33" s="11">
        <v>4</v>
      </c>
      <c r="B33" s="25" t="s">
        <v>659</v>
      </c>
      <c r="C33" s="13" t="s">
        <v>329</v>
      </c>
      <c r="D33" s="14">
        <v>4</v>
      </c>
      <c r="E33" s="15">
        <v>15.88</v>
      </c>
      <c r="F33" s="16">
        <f t="shared" si="2"/>
        <v>63.52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5.75" spans="1:26">
      <c r="A34" s="19"/>
      <c r="B34" s="20"/>
      <c r="C34" s="20"/>
      <c r="D34" s="20"/>
      <c r="E34" s="20"/>
      <c r="F34" s="21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5.75" spans="1:26">
      <c r="A35" s="17" t="s">
        <v>414</v>
      </c>
      <c r="B35" s="17"/>
      <c r="C35" s="17"/>
      <c r="D35" s="17"/>
      <c r="E35" s="17"/>
      <c r="F35" s="18">
        <f>SUM(F30:F33)</f>
        <v>765.44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15.75" spans="1:26">
      <c r="A36" s="17" t="s">
        <v>486</v>
      </c>
      <c r="B36" s="17"/>
      <c r="C36" s="17"/>
      <c r="D36" s="17"/>
      <c r="E36" s="17"/>
      <c r="F36" s="18">
        <f>ROUND(F35/12,2)</f>
        <v>63.79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5:26">
      <c r="E37" s="22"/>
      <c r="F37" s="22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5" spans="1:26">
      <c r="A38" s="26" t="s">
        <v>660</v>
      </c>
      <c r="B38" s="26"/>
      <c r="C38" s="26"/>
      <c r="D38" s="26"/>
      <c r="E38" s="26"/>
      <c r="F38" s="2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5.75" spans="1:26">
      <c r="A39" s="5" t="s">
        <v>661</v>
      </c>
      <c r="B39" s="5"/>
      <c r="C39" s="5"/>
      <c r="D39" s="5"/>
      <c r="E39" s="5"/>
      <c r="F39" s="5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33.75" spans="1:26">
      <c r="A40" s="8" t="s">
        <v>2</v>
      </c>
      <c r="B40" s="9" t="s">
        <v>309</v>
      </c>
      <c r="C40" s="10" t="s">
        <v>310</v>
      </c>
      <c r="D40" s="10" t="s">
        <v>644</v>
      </c>
      <c r="E40" s="10" t="s">
        <v>439</v>
      </c>
      <c r="F40" s="10" t="s">
        <v>440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5.75" spans="1:26">
      <c r="A41" s="11">
        <v>1</v>
      </c>
      <c r="B41" t="s">
        <v>662</v>
      </c>
      <c r="C41" s="13" t="s">
        <v>310</v>
      </c>
      <c r="D41" s="14">
        <v>4</v>
      </c>
      <c r="E41" s="15">
        <v>63.55</v>
      </c>
      <c r="F41" s="16">
        <f>E41*D41</f>
        <v>254.2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5.75" spans="1:26">
      <c r="A42" s="11">
        <v>2</v>
      </c>
      <c r="B42" s="12" t="s">
        <v>663</v>
      </c>
      <c r="C42" s="13" t="s">
        <v>310</v>
      </c>
      <c r="D42" s="14">
        <v>4</v>
      </c>
      <c r="E42" s="15">
        <v>61.1</v>
      </c>
      <c r="F42" s="16">
        <f t="shared" ref="F42:F46" si="3">E42*D42</f>
        <v>244.4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5.75" spans="1:26">
      <c r="A43" s="11">
        <v>3</v>
      </c>
      <c r="B43" s="12" t="s">
        <v>664</v>
      </c>
      <c r="C43" s="13" t="s">
        <v>310</v>
      </c>
      <c r="D43" s="14">
        <v>4</v>
      </c>
      <c r="E43" s="15">
        <v>17.33</v>
      </c>
      <c r="F43" s="16">
        <f t="shared" si="3"/>
        <v>69.32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5.75" spans="1:26">
      <c r="A44" s="11">
        <v>4</v>
      </c>
      <c r="B44" s="12" t="s">
        <v>665</v>
      </c>
      <c r="C44" s="13" t="s">
        <v>310</v>
      </c>
      <c r="D44" s="14">
        <v>4</v>
      </c>
      <c r="E44" s="15">
        <v>12.66</v>
      </c>
      <c r="F44" s="16">
        <f t="shared" si="3"/>
        <v>50.64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5.75" spans="1:26">
      <c r="A45" s="11">
        <v>5</v>
      </c>
      <c r="B45" s="12" t="s">
        <v>666</v>
      </c>
      <c r="C45" s="13" t="s">
        <v>329</v>
      </c>
      <c r="D45" s="14">
        <v>4</v>
      </c>
      <c r="E45" s="15">
        <v>24.28</v>
      </c>
      <c r="F45" s="16">
        <f t="shared" si="3"/>
        <v>97.12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5.75" spans="1:26">
      <c r="A46" s="11">
        <v>6</v>
      </c>
      <c r="B46" s="12" t="s">
        <v>667</v>
      </c>
      <c r="C46" s="13" t="s">
        <v>329</v>
      </c>
      <c r="D46" s="14">
        <v>2</v>
      </c>
      <c r="E46" s="15">
        <v>72.83</v>
      </c>
      <c r="F46" s="16">
        <f t="shared" si="3"/>
        <v>145.66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5.75" spans="1:26">
      <c r="A47" s="19"/>
      <c r="B47" s="20"/>
      <c r="C47" s="20"/>
      <c r="D47" s="20"/>
      <c r="E47" s="20"/>
      <c r="F47" s="21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5.75" spans="1:26">
      <c r="A48" s="17" t="s">
        <v>414</v>
      </c>
      <c r="B48" s="17"/>
      <c r="C48" s="17"/>
      <c r="D48" s="17"/>
      <c r="E48" s="17"/>
      <c r="F48" s="18">
        <f>SUM(F41:F46)</f>
        <v>861.34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5.75" spans="1:26">
      <c r="A49" s="17" t="s">
        <v>486</v>
      </c>
      <c r="B49" s="17"/>
      <c r="C49" s="17"/>
      <c r="D49" s="17"/>
      <c r="E49" s="17"/>
      <c r="F49" s="18">
        <f>ROUND(F48/12,2)</f>
        <v>71.78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5:26">
      <c r="E50" s="22"/>
      <c r="F50" s="22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5.75" spans="1:26">
      <c r="A51" s="27" t="s">
        <v>668</v>
      </c>
      <c r="B51" s="27"/>
      <c r="C51" s="27"/>
      <c r="D51" s="27"/>
      <c r="E51" s="27"/>
      <c r="F51" s="27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5" spans="1:26">
      <c r="A52" s="24" t="s">
        <v>669</v>
      </c>
      <c r="B52" s="24"/>
      <c r="C52" s="24"/>
      <c r="D52" s="24"/>
      <c r="E52" s="24"/>
      <c r="F52" s="24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33.75" spans="1:26">
      <c r="A53" s="8" t="s">
        <v>2</v>
      </c>
      <c r="B53" s="9" t="s">
        <v>309</v>
      </c>
      <c r="C53" s="10" t="s">
        <v>310</v>
      </c>
      <c r="D53" s="10" t="s">
        <v>644</v>
      </c>
      <c r="E53" s="10" t="s">
        <v>439</v>
      </c>
      <c r="F53" s="10" t="s">
        <v>440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5.75" spans="1:26">
      <c r="A54" s="28">
        <v>1</v>
      </c>
      <c r="B54" t="s">
        <v>670</v>
      </c>
      <c r="C54" s="29" t="s">
        <v>310</v>
      </c>
      <c r="D54" s="30">
        <v>4</v>
      </c>
      <c r="E54" s="15">
        <v>49.6</v>
      </c>
      <c r="F54" s="31">
        <f>E54*D54</f>
        <v>198.4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5.75" spans="1:26">
      <c r="A55" s="32">
        <v>2</v>
      </c>
      <c r="B55" s="12" t="s">
        <v>671</v>
      </c>
      <c r="C55" s="33" t="s">
        <v>310</v>
      </c>
      <c r="D55" s="34">
        <v>4</v>
      </c>
      <c r="E55" s="15">
        <v>56.98</v>
      </c>
      <c r="F55" s="31">
        <f t="shared" ref="F55:F56" si="4">E55*D55</f>
        <v>227.92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5.75" spans="1:26">
      <c r="A56" s="32">
        <v>3</v>
      </c>
      <c r="B56" t="s">
        <v>672</v>
      </c>
      <c r="C56" s="33" t="s">
        <v>310</v>
      </c>
      <c r="D56" s="34">
        <v>4</v>
      </c>
      <c r="E56" s="15">
        <v>79.87</v>
      </c>
      <c r="F56" s="31">
        <f t="shared" si="4"/>
        <v>319.48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5.75" spans="1:26">
      <c r="A57" s="19"/>
      <c r="B57" s="20"/>
      <c r="C57" s="20"/>
      <c r="D57" s="20"/>
      <c r="E57" s="20"/>
      <c r="F57" s="21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5.75" spans="1:26">
      <c r="A58" s="17" t="s">
        <v>414</v>
      </c>
      <c r="B58" s="17"/>
      <c r="C58" s="17"/>
      <c r="D58" s="17"/>
      <c r="E58" s="17"/>
      <c r="F58" s="18">
        <f>SUM(F54:F56)</f>
        <v>745.8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5.75" spans="1:26">
      <c r="A59" s="17" t="s">
        <v>486</v>
      </c>
      <c r="B59" s="17"/>
      <c r="C59" s="17"/>
      <c r="D59" s="17"/>
      <c r="E59" s="17"/>
      <c r="F59" s="18">
        <f>ROUND(F58/12,2)</f>
        <v>62.15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5:26">
      <c r="E60" s="22"/>
      <c r="F60" s="22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5.75" spans="1:26">
      <c r="A61" s="5" t="s">
        <v>673</v>
      </c>
      <c r="B61" s="5"/>
      <c r="C61" s="5"/>
      <c r="D61" s="5"/>
      <c r="E61" s="5"/>
      <c r="F61" s="5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5" spans="1:26">
      <c r="A62" s="35" t="s">
        <v>674</v>
      </c>
      <c r="B62" s="35"/>
      <c r="C62" s="35"/>
      <c r="D62" s="35"/>
      <c r="E62" s="35"/>
      <c r="F62" s="35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33.75" spans="1:26">
      <c r="A63" s="8" t="s">
        <v>2</v>
      </c>
      <c r="B63" s="9" t="s">
        <v>309</v>
      </c>
      <c r="C63" s="10" t="s">
        <v>310</v>
      </c>
      <c r="D63" s="10" t="s">
        <v>644</v>
      </c>
      <c r="E63" s="10" t="s">
        <v>439</v>
      </c>
      <c r="F63" s="10" t="s">
        <v>440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5.75" spans="1:26">
      <c r="A64" s="11">
        <v>1</v>
      </c>
      <c r="B64" s="12" t="s">
        <v>675</v>
      </c>
      <c r="C64" s="13" t="s">
        <v>310</v>
      </c>
      <c r="D64" s="14">
        <v>4</v>
      </c>
      <c r="E64" s="15">
        <v>61.48</v>
      </c>
      <c r="F64" s="16">
        <f>E64*D64</f>
        <v>245.92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5.75" spans="1:26">
      <c r="A65" s="11">
        <v>2</v>
      </c>
      <c r="B65" s="12" t="s">
        <v>676</v>
      </c>
      <c r="C65" s="13" t="s">
        <v>310</v>
      </c>
      <c r="D65" s="14">
        <v>4</v>
      </c>
      <c r="E65" s="15">
        <v>34.77</v>
      </c>
      <c r="F65" s="16">
        <f t="shared" ref="F65:F68" si="5">E65*D65</f>
        <v>139.08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5.75" spans="1:26">
      <c r="A66" s="11">
        <v>3</v>
      </c>
      <c r="B66" s="12" t="s">
        <v>677</v>
      </c>
      <c r="C66" s="13" t="s">
        <v>310</v>
      </c>
      <c r="D66" s="14">
        <v>4</v>
      </c>
      <c r="E66" s="15">
        <v>31.07</v>
      </c>
      <c r="F66" s="16">
        <f t="shared" si="5"/>
        <v>124.28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5.75" spans="1:26">
      <c r="A67" s="11">
        <v>4</v>
      </c>
      <c r="B67" t="s">
        <v>678</v>
      </c>
      <c r="C67" s="13" t="s">
        <v>329</v>
      </c>
      <c r="D67" s="14">
        <v>2</v>
      </c>
      <c r="E67" s="15">
        <v>64.21</v>
      </c>
      <c r="F67" s="16">
        <f t="shared" si="5"/>
        <v>128.42</v>
      </c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5.75" spans="1:26">
      <c r="A68" s="11">
        <v>5</v>
      </c>
      <c r="B68" s="12" t="s">
        <v>649</v>
      </c>
      <c r="C68" s="13" t="s">
        <v>329</v>
      </c>
      <c r="D68" s="14">
        <v>4</v>
      </c>
      <c r="E68" s="15">
        <v>15.88</v>
      </c>
      <c r="F68" s="16">
        <f t="shared" si="5"/>
        <v>63.52</v>
      </c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5.75" spans="1:26">
      <c r="A69" s="19"/>
      <c r="B69" s="20"/>
      <c r="C69" s="20"/>
      <c r="D69" s="20"/>
      <c r="E69" s="20"/>
      <c r="F69" s="21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5.75" spans="1:26">
      <c r="A70" s="17" t="s">
        <v>414</v>
      </c>
      <c r="B70" s="17"/>
      <c r="C70" s="17"/>
      <c r="D70" s="17"/>
      <c r="E70" s="17"/>
      <c r="F70" s="18">
        <f>SUM(F64:F68)</f>
        <v>701.22</v>
      </c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5.75" spans="1:26">
      <c r="A71" s="17" t="s">
        <v>486</v>
      </c>
      <c r="B71" s="17"/>
      <c r="C71" s="17"/>
      <c r="D71" s="17"/>
      <c r="E71" s="17"/>
      <c r="F71" s="18">
        <f>ROUND(F70/12,2)</f>
        <v>58.44</v>
      </c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5:26">
      <c r="E72" s="22"/>
      <c r="F72" s="22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>
      <c r="A73" s="6"/>
      <c r="B73" s="6"/>
      <c r="C73" s="6"/>
      <c r="D73" s="6"/>
      <c r="E73" s="37"/>
      <c r="F73" s="37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5.75" customHeight="1" spans="1:26">
      <c r="A74" s="7" t="s">
        <v>679</v>
      </c>
      <c r="B74" s="7"/>
      <c r="C74" s="7"/>
      <c r="D74" s="7"/>
      <c r="E74" s="7"/>
      <c r="F74" s="7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5" customHeight="1" spans="1:26">
      <c r="A75" s="7" t="s">
        <v>680</v>
      </c>
      <c r="B75" s="7"/>
      <c r="C75" s="7"/>
      <c r="D75" s="7"/>
      <c r="E75" s="7"/>
      <c r="F75" s="7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31.5" spans="1:26">
      <c r="A76" s="38" t="s">
        <v>2</v>
      </c>
      <c r="B76" s="7" t="s">
        <v>309</v>
      </c>
      <c r="C76" s="7" t="s">
        <v>310</v>
      </c>
      <c r="D76" s="38" t="s">
        <v>311</v>
      </c>
      <c r="E76" s="7" t="s">
        <v>567</v>
      </c>
      <c r="F76" s="38" t="s">
        <v>681</v>
      </c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5.75" spans="1:26">
      <c r="A77" s="39">
        <v>1</v>
      </c>
      <c r="B77" s="40" t="s">
        <v>682</v>
      </c>
      <c r="C77" s="41" t="s">
        <v>310</v>
      </c>
      <c r="D77" s="42">
        <v>4</v>
      </c>
      <c r="E77" s="43">
        <v>61.48</v>
      </c>
      <c r="F77" s="44">
        <v>245.92</v>
      </c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5.75" spans="1:26">
      <c r="A78" s="39">
        <v>2</v>
      </c>
      <c r="B78" s="40" t="s">
        <v>683</v>
      </c>
      <c r="C78" s="41" t="s">
        <v>310</v>
      </c>
      <c r="D78" s="42">
        <v>4</v>
      </c>
      <c r="E78" s="43">
        <v>32.73</v>
      </c>
      <c r="F78" s="44">
        <v>130.92</v>
      </c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5.75" spans="1:26">
      <c r="A79" s="39">
        <v>3</v>
      </c>
      <c r="B79" s="40" t="s">
        <v>684</v>
      </c>
      <c r="C79" s="41" t="s">
        <v>329</v>
      </c>
      <c r="D79" s="42">
        <v>4</v>
      </c>
      <c r="E79" s="43">
        <v>15.88</v>
      </c>
      <c r="F79" s="44">
        <v>63.52</v>
      </c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5.75" spans="1:26">
      <c r="A80" s="39">
        <v>4</v>
      </c>
      <c r="B80" s="45" t="s">
        <v>654</v>
      </c>
      <c r="C80" s="41" t="s">
        <v>329</v>
      </c>
      <c r="D80" s="42">
        <v>2</v>
      </c>
      <c r="E80" s="43">
        <v>70.83</v>
      </c>
      <c r="F80" s="44">
        <v>141.66</v>
      </c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5.75" spans="1:26">
      <c r="A81" s="46">
        <v>5</v>
      </c>
      <c r="B81" s="47" t="s">
        <v>677</v>
      </c>
      <c r="C81" s="48" t="s">
        <v>310</v>
      </c>
      <c r="D81" s="49">
        <v>2</v>
      </c>
      <c r="E81" s="50">
        <v>31.07</v>
      </c>
      <c r="F81" s="51">
        <v>62.14</v>
      </c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5.75" spans="1:26">
      <c r="A82" s="39"/>
      <c r="B82" s="39"/>
      <c r="C82" s="39"/>
      <c r="D82" s="39"/>
      <c r="E82" s="39"/>
      <c r="F82" s="39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5.75" spans="1:26">
      <c r="A83" s="38" t="s">
        <v>414</v>
      </c>
      <c r="B83" s="38"/>
      <c r="C83" s="38"/>
      <c r="D83" s="38"/>
      <c r="E83" s="38"/>
      <c r="F83" s="52">
        <f>SUM(F77:F81)</f>
        <v>644.16</v>
      </c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5.75" spans="1:26">
      <c r="A84" s="17" t="s">
        <v>486</v>
      </c>
      <c r="B84" s="17"/>
      <c r="C84" s="17"/>
      <c r="D84" s="17"/>
      <c r="E84" s="17"/>
      <c r="F84" s="18">
        <f>ROUND(F83/12,2)</f>
        <v>53.68</v>
      </c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>
      <c r="A85" s="6"/>
      <c r="B85" s="6"/>
      <c r="C85" s="6"/>
      <c r="D85" s="6"/>
      <c r="E85" s="37"/>
      <c r="F85" s="37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>
      <c r="A86" s="6"/>
      <c r="B86" s="6"/>
      <c r="C86" s="6"/>
      <c r="D86" s="6"/>
      <c r="E86" s="37"/>
      <c r="F86" s="37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>
      <c r="A87" s="6"/>
      <c r="B87" s="6"/>
      <c r="C87" s="6"/>
      <c r="D87" s="6"/>
      <c r="E87" s="37"/>
      <c r="F87" s="37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>
      <c r="A88" s="6"/>
      <c r="B88" s="6"/>
      <c r="C88" s="6"/>
      <c r="D88" s="6"/>
      <c r="E88" s="37"/>
      <c r="F88" s="37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>
      <c r="A89" s="6"/>
      <c r="B89" s="6"/>
      <c r="C89" s="6"/>
      <c r="D89" s="6"/>
      <c r="E89" s="37"/>
      <c r="F89" s="37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>
      <c r="A90" s="6"/>
      <c r="B90" s="6"/>
      <c r="C90" s="6"/>
      <c r="D90" s="6"/>
      <c r="E90" s="37"/>
      <c r="F90" s="37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>
      <c r="A91" s="6"/>
      <c r="B91" s="6"/>
      <c r="C91" s="6"/>
      <c r="D91" s="6"/>
      <c r="E91" s="37"/>
      <c r="F91" s="37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>
      <c r="A92" s="6"/>
      <c r="B92" s="6"/>
      <c r="C92" s="6"/>
      <c r="D92" s="6"/>
      <c r="E92" s="37"/>
      <c r="F92" s="37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>
      <c r="A93" s="6"/>
      <c r="B93" s="6"/>
      <c r="C93" s="6"/>
      <c r="D93" s="6"/>
      <c r="E93" s="37"/>
      <c r="F93" s="37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>
      <c r="A94" s="6"/>
      <c r="B94" s="6"/>
      <c r="C94" s="6"/>
      <c r="D94" s="6"/>
      <c r="E94" s="37"/>
      <c r="F94" s="37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>
      <c r="A95" s="6"/>
      <c r="B95" s="6"/>
      <c r="C95" s="6"/>
      <c r="D95" s="6"/>
      <c r="E95" s="37"/>
      <c r="F95" s="37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>
      <c r="A96" s="6"/>
      <c r="B96" s="6"/>
      <c r="C96" s="6"/>
      <c r="D96" s="6"/>
      <c r="E96" s="37"/>
      <c r="F96" s="37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>
      <c r="A97" s="6"/>
      <c r="B97" s="6"/>
      <c r="C97" s="6"/>
      <c r="D97" s="6"/>
      <c r="E97" s="37"/>
      <c r="F97" s="37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>
      <c r="A98" s="6"/>
      <c r="B98" s="6"/>
      <c r="C98" s="6"/>
      <c r="D98" s="6"/>
      <c r="E98" s="37"/>
      <c r="F98" s="37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>
      <c r="A99" s="6"/>
      <c r="B99" s="6"/>
      <c r="C99" s="6"/>
      <c r="D99" s="6"/>
      <c r="E99" s="37"/>
      <c r="F99" s="37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>
      <c r="A100" s="6"/>
      <c r="B100" s="6"/>
      <c r="C100" s="6"/>
      <c r="D100" s="6"/>
      <c r="E100" s="37"/>
      <c r="F100" s="37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>
      <c r="A101" s="6"/>
      <c r="B101" s="6"/>
      <c r="C101" s="6"/>
      <c r="D101" s="6"/>
      <c r="E101" s="37"/>
      <c r="F101" s="37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>
      <c r="A102" s="6"/>
      <c r="B102" s="6"/>
      <c r="C102" s="6"/>
      <c r="D102" s="6"/>
      <c r="E102" s="37"/>
      <c r="F102" s="37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>
      <c r="A103" s="6"/>
      <c r="B103" s="6"/>
      <c r="C103" s="6"/>
      <c r="D103" s="6"/>
      <c r="E103" s="37"/>
      <c r="F103" s="37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>
      <c r="A104" s="6"/>
      <c r="B104" s="6"/>
      <c r="C104" s="6"/>
      <c r="D104" s="6"/>
      <c r="E104" s="37"/>
      <c r="F104" s="37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>
      <c r="A105" s="6"/>
      <c r="B105" s="6"/>
      <c r="C105" s="6"/>
      <c r="D105" s="6"/>
      <c r="E105" s="37"/>
      <c r="F105" s="37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>
      <c r="A106" s="6"/>
      <c r="B106" s="6"/>
      <c r="C106" s="6"/>
      <c r="D106" s="6"/>
      <c r="E106" s="37"/>
      <c r="F106" s="37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>
      <c r="A107" s="6"/>
      <c r="B107" s="6"/>
      <c r="C107" s="6"/>
      <c r="D107" s="6"/>
      <c r="E107" s="37"/>
      <c r="F107" s="37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>
      <c r="A108" s="6"/>
      <c r="B108" s="6"/>
      <c r="C108" s="6"/>
      <c r="D108" s="6"/>
      <c r="E108" s="37"/>
      <c r="F108" s="37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>
      <c r="A109" s="6"/>
      <c r="B109" s="6"/>
      <c r="C109" s="6"/>
      <c r="D109" s="6"/>
      <c r="E109" s="37"/>
      <c r="F109" s="37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>
      <c r="A110" s="6"/>
      <c r="B110" s="6"/>
      <c r="C110" s="6"/>
      <c r="D110" s="6"/>
      <c r="E110" s="37"/>
      <c r="F110" s="37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>
      <c r="A111" s="6"/>
      <c r="B111" s="6"/>
      <c r="C111" s="6"/>
      <c r="D111" s="6"/>
      <c r="E111" s="37"/>
      <c r="F111" s="37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>
      <c r="A112" s="6"/>
      <c r="B112" s="6"/>
      <c r="C112" s="6"/>
      <c r="D112" s="6"/>
      <c r="E112" s="37"/>
      <c r="F112" s="37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>
      <c r="A113" s="6"/>
      <c r="B113" s="6"/>
      <c r="C113" s="6"/>
      <c r="D113" s="6"/>
      <c r="E113" s="37"/>
      <c r="F113" s="37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>
      <c r="A114" s="6"/>
      <c r="B114" s="6"/>
      <c r="C114" s="6"/>
      <c r="D114" s="6"/>
      <c r="E114" s="37"/>
      <c r="F114" s="37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>
      <c r="A115" s="6"/>
      <c r="B115" s="6"/>
      <c r="C115" s="6"/>
      <c r="D115" s="6"/>
      <c r="E115" s="37"/>
      <c r="F115" s="37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>
      <c r="A116" s="6"/>
      <c r="B116" s="6"/>
      <c r="C116" s="6"/>
      <c r="D116" s="6"/>
      <c r="E116" s="37"/>
      <c r="F116" s="37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>
      <c r="A117" s="6"/>
      <c r="B117" s="6"/>
      <c r="C117" s="6"/>
      <c r="D117" s="6"/>
      <c r="E117" s="37"/>
      <c r="F117" s="37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>
      <c r="A118" s="6"/>
      <c r="B118" s="6"/>
      <c r="C118" s="6"/>
      <c r="D118" s="6"/>
      <c r="E118" s="37"/>
      <c r="F118" s="37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>
      <c r="A119" s="6"/>
      <c r="B119" s="6"/>
      <c r="C119" s="6"/>
      <c r="D119" s="6"/>
      <c r="E119" s="37"/>
      <c r="F119" s="37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>
      <c r="A120" s="6"/>
      <c r="B120" s="6"/>
      <c r="C120" s="6"/>
      <c r="D120" s="6"/>
      <c r="E120" s="37"/>
      <c r="F120" s="37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>
      <c r="A121" s="6"/>
      <c r="B121" s="6"/>
      <c r="C121" s="6"/>
      <c r="D121" s="6"/>
      <c r="E121" s="37"/>
      <c r="F121" s="37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>
      <c r="A122" s="6"/>
      <c r="B122" s="6"/>
      <c r="C122" s="6"/>
      <c r="D122" s="6"/>
      <c r="E122" s="37"/>
      <c r="F122" s="37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>
      <c r="A123" s="6"/>
      <c r="B123" s="6"/>
      <c r="C123" s="6"/>
      <c r="D123" s="6"/>
      <c r="E123" s="37"/>
      <c r="F123" s="37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>
      <c r="A124" s="6"/>
      <c r="B124" s="6"/>
      <c r="C124" s="6"/>
      <c r="D124" s="6"/>
      <c r="E124" s="37"/>
      <c r="F124" s="37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>
      <c r="A125" s="6"/>
      <c r="B125" s="6"/>
      <c r="C125" s="6"/>
      <c r="D125" s="6"/>
      <c r="E125" s="37"/>
      <c r="F125" s="37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>
      <c r="A126" s="6"/>
      <c r="B126" s="6"/>
      <c r="C126" s="6"/>
      <c r="D126" s="6"/>
      <c r="E126" s="37"/>
      <c r="F126" s="37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>
      <c r="A127" s="6"/>
      <c r="B127" s="6"/>
      <c r="C127" s="6"/>
      <c r="D127" s="6"/>
      <c r="E127" s="37"/>
      <c r="F127" s="37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>
      <c r="A128" s="6"/>
      <c r="B128" s="6"/>
      <c r="C128" s="6"/>
      <c r="D128" s="6"/>
      <c r="E128" s="37"/>
      <c r="F128" s="37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>
      <c r="A129" s="6"/>
      <c r="B129" s="6"/>
      <c r="C129" s="6"/>
      <c r="D129" s="6"/>
      <c r="E129" s="37"/>
      <c r="F129" s="37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>
      <c r="A130" s="6"/>
      <c r="B130" s="6"/>
      <c r="C130" s="6"/>
      <c r="D130" s="6"/>
      <c r="E130" s="37"/>
      <c r="F130" s="37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>
      <c r="A131" s="6"/>
      <c r="B131" s="6"/>
      <c r="C131" s="6"/>
      <c r="D131" s="6"/>
      <c r="E131" s="37"/>
      <c r="F131" s="37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>
      <c r="A132" s="6"/>
      <c r="B132" s="6"/>
      <c r="C132" s="6"/>
      <c r="D132" s="6"/>
      <c r="E132" s="37"/>
      <c r="F132" s="37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>
      <c r="A133" s="6"/>
      <c r="B133" s="6"/>
      <c r="C133" s="6"/>
      <c r="D133" s="6"/>
      <c r="E133" s="37"/>
      <c r="F133" s="37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>
      <c r="A134" s="6"/>
      <c r="B134" s="6"/>
      <c r="C134" s="6"/>
      <c r="D134" s="6"/>
      <c r="E134" s="37"/>
      <c r="F134" s="37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>
      <c r="A135" s="6"/>
      <c r="B135" s="6"/>
      <c r="C135" s="6"/>
      <c r="D135" s="6"/>
      <c r="E135" s="37"/>
      <c r="F135" s="37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>
      <c r="A136" s="6"/>
      <c r="B136" s="6"/>
      <c r="C136" s="6"/>
      <c r="D136" s="6"/>
      <c r="E136" s="37"/>
      <c r="F136" s="37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>
      <c r="A137" s="6"/>
      <c r="B137" s="6"/>
      <c r="C137" s="6"/>
      <c r="D137" s="6"/>
      <c r="E137" s="37"/>
      <c r="F137" s="37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>
      <c r="A138" s="6"/>
      <c r="B138" s="6"/>
      <c r="C138" s="6"/>
      <c r="D138" s="6"/>
      <c r="E138" s="37"/>
      <c r="F138" s="37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>
      <c r="A139" s="6"/>
      <c r="B139" s="6"/>
      <c r="C139" s="6"/>
      <c r="D139" s="6"/>
      <c r="E139" s="37"/>
      <c r="F139" s="37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>
      <c r="A140" s="6"/>
      <c r="B140" s="6"/>
      <c r="C140" s="6"/>
      <c r="D140" s="6"/>
      <c r="E140" s="37"/>
      <c r="F140" s="37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>
      <c r="A141" s="6"/>
      <c r="B141" s="6"/>
      <c r="C141" s="6"/>
      <c r="D141" s="6"/>
      <c r="E141" s="37"/>
      <c r="F141" s="37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>
      <c r="A142" s="6"/>
      <c r="B142" s="6"/>
      <c r="C142" s="6"/>
      <c r="D142" s="6"/>
      <c r="E142" s="37"/>
      <c r="F142" s="37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>
      <c r="A143" s="6"/>
      <c r="B143" s="6"/>
      <c r="C143" s="6"/>
      <c r="D143" s="6"/>
      <c r="E143" s="37"/>
      <c r="F143" s="37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>
      <c r="A144" s="6"/>
      <c r="B144" s="6"/>
      <c r="C144" s="6"/>
      <c r="D144" s="6"/>
      <c r="E144" s="37"/>
      <c r="F144" s="37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>
      <c r="A145" s="6"/>
      <c r="B145" s="6"/>
      <c r="C145" s="6"/>
      <c r="D145" s="6"/>
      <c r="E145" s="37"/>
      <c r="F145" s="37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>
      <c r="A146" s="6"/>
      <c r="B146" s="6"/>
      <c r="C146" s="6"/>
      <c r="D146" s="6"/>
      <c r="E146" s="37"/>
      <c r="F146" s="37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>
      <c r="A147" s="6"/>
      <c r="B147" s="6"/>
      <c r="C147" s="6"/>
      <c r="D147" s="6"/>
      <c r="E147" s="37"/>
      <c r="F147" s="37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>
      <c r="A148" s="6"/>
      <c r="B148" s="6"/>
      <c r="C148" s="6"/>
      <c r="D148" s="6"/>
      <c r="E148" s="37"/>
      <c r="F148" s="37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>
      <c r="A149" s="6"/>
      <c r="B149" s="6"/>
      <c r="C149" s="6"/>
      <c r="D149" s="6"/>
      <c r="E149" s="37"/>
      <c r="F149" s="37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>
      <c r="A150" s="6"/>
      <c r="B150" s="6"/>
      <c r="C150" s="6"/>
      <c r="D150" s="6"/>
      <c r="E150" s="37"/>
      <c r="F150" s="37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>
      <c r="A151" s="6"/>
      <c r="B151" s="6"/>
      <c r="C151" s="6"/>
      <c r="D151" s="6"/>
      <c r="E151" s="37"/>
      <c r="F151" s="37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>
      <c r="A152" s="6"/>
      <c r="B152" s="6"/>
      <c r="C152" s="6"/>
      <c r="D152" s="6"/>
      <c r="E152" s="37"/>
      <c r="F152" s="37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>
      <c r="A153" s="6"/>
      <c r="B153" s="6"/>
      <c r="C153" s="6"/>
      <c r="D153" s="6"/>
      <c r="E153" s="37"/>
      <c r="F153" s="37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>
      <c r="A154" s="6"/>
      <c r="B154" s="6"/>
      <c r="C154" s="6"/>
      <c r="D154" s="6"/>
      <c r="E154" s="37"/>
      <c r="F154" s="37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>
      <c r="A155" s="6"/>
      <c r="B155" s="6"/>
      <c r="C155" s="6"/>
      <c r="D155" s="6"/>
      <c r="E155" s="37"/>
      <c r="F155" s="37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>
      <c r="A156" s="6"/>
      <c r="B156" s="6"/>
      <c r="C156" s="6"/>
      <c r="D156" s="6"/>
      <c r="E156" s="37"/>
      <c r="F156" s="37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>
      <c r="A157" s="6"/>
      <c r="B157" s="6"/>
      <c r="C157" s="6"/>
      <c r="D157" s="6"/>
      <c r="E157" s="37"/>
      <c r="F157" s="37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>
      <c r="A158" s="6"/>
      <c r="B158" s="6"/>
      <c r="C158" s="6"/>
      <c r="D158" s="6"/>
      <c r="E158" s="37"/>
      <c r="F158" s="37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>
      <c r="A159" s="6"/>
      <c r="B159" s="6"/>
      <c r="C159" s="6"/>
      <c r="D159" s="6"/>
      <c r="E159" s="37"/>
      <c r="F159" s="37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>
      <c r="A160" s="6"/>
      <c r="B160" s="6"/>
      <c r="C160" s="6"/>
      <c r="D160" s="6"/>
      <c r="E160" s="37"/>
      <c r="F160" s="37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>
      <c r="A161" s="6"/>
      <c r="B161" s="6"/>
      <c r="C161" s="6"/>
      <c r="D161" s="6"/>
      <c r="E161" s="37"/>
      <c r="F161" s="37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>
      <c r="A162" s="6"/>
      <c r="B162" s="6"/>
      <c r="C162" s="6"/>
      <c r="D162" s="6"/>
      <c r="E162" s="37"/>
      <c r="F162" s="37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>
      <c r="A163" s="6"/>
      <c r="B163" s="6"/>
      <c r="C163" s="6"/>
      <c r="D163" s="6"/>
      <c r="E163" s="37"/>
      <c r="F163" s="37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>
      <c r="A164" s="6"/>
      <c r="B164" s="6"/>
      <c r="C164" s="6"/>
      <c r="D164" s="6"/>
      <c r="E164" s="37"/>
      <c r="F164" s="37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>
      <c r="A165" s="6"/>
      <c r="B165" s="6"/>
      <c r="C165" s="6"/>
      <c r="D165" s="6"/>
      <c r="E165" s="37"/>
      <c r="F165" s="37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>
      <c r="A166" s="6"/>
      <c r="B166" s="6"/>
      <c r="C166" s="6"/>
      <c r="D166" s="6"/>
      <c r="E166" s="37"/>
      <c r="F166" s="37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>
      <c r="A167" s="6"/>
      <c r="B167" s="6"/>
      <c r="C167" s="6"/>
      <c r="D167" s="6"/>
      <c r="E167" s="37"/>
      <c r="F167" s="37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>
      <c r="A168" s="6"/>
      <c r="B168" s="6"/>
      <c r="C168" s="6"/>
      <c r="D168" s="6"/>
      <c r="E168" s="37"/>
      <c r="F168" s="37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>
      <c r="A169" s="6"/>
      <c r="B169" s="6"/>
      <c r="C169" s="6"/>
      <c r="D169" s="6"/>
      <c r="E169" s="37"/>
      <c r="F169" s="37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>
      <c r="A170" s="6"/>
      <c r="B170" s="6"/>
      <c r="C170" s="6"/>
      <c r="D170" s="6"/>
      <c r="E170" s="37"/>
      <c r="F170" s="37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>
      <c r="A171" s="6"/>
      <c r="B171" s="6"/>
      <c r="C171" s="6"/>
      <c r="D171" s="6"/>
      <c r="E171" s="37"/>
      <c r="F171" s="37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>
      <c r="A172" s="6"/>
      <c r="B172" s="6"/>
      <c r="C172" s="6"/>
      <c r="D172" s="6"/>
      <c r="E172" s="37"/>
      <c r="F172" s="37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>
      <c r="A173" s="6"/>
      <c r="B173" s="6"/>
      <c r="C173" s="6"/>
      <c r="D173" s="6"/>
      <c r="E173" s="37"/>
      <c r="F173" s="37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>
      <c r="A174" s="6"/>
      <c r="B174" s="6"/>
      <c r="C174" s="6"/>
      <c r="D174" s="6"/>
      <c r="E174" s="37"/>
      <c r="F174" s="37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>
      <c r="A175" s="6"/>
      <c r="B175" s="6"/>
      <c r="C175" s="6"/>
      <c r="D175" s="6"/>
      <c r="E175" s="37"/>
      <c r="F175" s="37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>
      <c r="A176" s="6"/>
      <c r="B176" s="6"/>
      <c r="C176" s="6"/>
      <c r="D176" s="6"/>
      <c r="E176" s="37"/>
      <c r="F176" s="37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>
      <c r="A177" s="6"/>
      <c r="B177" s="6"/>
      <c r="C177" s="6"/>
      <c r="D177" s="6"/>
      <c r="E177" s="37"/>
      <c r="F177" s="37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>
      <c r="A178" s="6"/>
      <c r="B178" s="6"/>
      <c r="C178" s="6"/>
      <c r="D178" s="6"/>
      <c r="E178" s="37"/>
      <c r="F178" s="37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>
      <c r="A179" s="6"/>
      <c r="B179" s="6"/>
      <c r="C179" s="6"/>
      <c r="D179" s="6"/>
      <c r="E179" s="37"/>
      <c r="F179" s="37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>
      <c r="A180" s="6"/>
      <c r="B180" s="6"/>
      <c r="C180" s="6"/>
      <c r="D180" s="6"/>
      <c r="E180" s="37"/>
      <c r="F180" s="37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>
      <c r="A181" s="6"/>
      <c r="B181" s="6"/>
      <c r="C181" s="6"/>
      <c r="D181" s="6"/>
      <c r="E181" s="37"/>
      <c r="F181" s="37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>
      <c r="A182" s="6"/>
      <c r="B182" s="6"/>
      <c r="C182" s="6"/>
      <c r="D182" s="6"/>
      <c r="E182" s="37"/>
      <c r="F182" s="37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>
      <c r="A183" s="6"/>
      <c r="B183" s="6"/>
      <c r="C183" s="6"/>
      <c r="D183" s="6"/>
      <c r="E183" s="37"/>
      <c r="F183" s="37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>
      <c r="A184" s="6"/>
      <c r="B184" s="6"/>
      <c r="C184" s="6"/>
      <c r="D184" s="6"/>
      <c r="E184" s="37"/>
      <c r="F184" s="37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>
      <c r="A185" s="6"/>
      <c r="B185" s="6"/>
      <c r="C185" s="6"/>
      <c r="D185" s="6"/>
      <c r="E185" s="37"/>
      <c r="F185" s="37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>
      <c r="A186" s="6"/>
      <c r="B186" s="6"/>
      <c r="C186" s="6"/>
      <c r="D186" s="6"/>
      <c r="E186" s="37"/>
      <c r="F186" s="37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>
      <c r="A187" s="6"/>
      <c r="B187" s="6"/>
      <c r="C187" s="6"/>
      <c r="D187" s="6"/>
      <c r="E187" s="37"/>
      <c r="F187" s="37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>
      <c r="A188" s="6"/>
      <c r="B188" s="6"/>
      <c r="C188" s="6"/>
      <c r="D188" s="6"/>
      <c r="E188" s="37"/>
      <c r="F188" s="37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>
      <c r="A189" s="6"/>
      <c r="B189" s="6"/>
      <c r="C189" s="6"/>
      <c r="D189" s="6"/>
      <c r="E189" s="37"/>
      <c r="F189" s="37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>
      <c r="A190" s="6"/>
      <c r="B190" s="6"/>
      <c r="C190" s="6"/>
      <c r="D190" s="6"/>
      <c r="E190" s="37"/>
      <c r="F190" s="37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>
      <c r="A191" s="6"/>
      <c r="B191" s="6"/>
      <c r="C191" s="6"/>
      <c r="D191" s="6"/>
      <c r="E191" s="37"/>
      <c r="F191" s="37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>
      <c r="A192" s="6"/>
      <c r="B192" s="6"/>
      <c r="C192" s="6"/>
      <c r="D192" s="6"/>
      <c r="E192" s="37"/>
      <c r="F192" s="37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>
      <c r="A193" s="6"/>
      <c r="B193" s="6"/>
      <c r="C193" s="6"/>
      <c r="D193" s="6"/>
      <c r="E193" s="37"/>
      <c r="F193" s="37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>
      <c r="A194" s="6"/>
      <c r="B194" s="6"/>
      <c r="C194" s="6"/>
      <c r="D194" s="6"/>
      <c r="E194" s="37"/>
      <c r="F194" s="37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>
      <c r="A195" s="6"/>
      <c r="B195" s="6"/>
      <c r="C195" s="6"/>
      <c r="D195" s="6"/>
      <c r="E195" s="37"/>
      <c r="F195" s="37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>
      <c r="A196" s="6"/>
      <c r="B196" s="6"/>
      <c r="C196" s="6"/>
      <c r="D196" s="6"/>
      <c r="E196" s="37"/>
      <c r="F196" s="37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>
      <c r="A197" s="6"/>
      <c r="B197" s="6"/>
      <c r="C197" s="6"/>
      <c r="D197" s="6"/>
      <c r="E197" s="37"/>
      <c r="F197" s="37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</sheetData>
  <mergeCells count="36">
    <mergeCell ref="A1:F1"/>
    <mergeCell ref="A3:F3"/>
    <mergeCell ref="A4:F4"/>
    <mergeCell ref="A12:F12"/>
    <mergeCell ref="A13:E13"/>
    <mergeCell ref="A14:E14"/>
    <mergeCell ref="A16:F16"/>
    <mergeCell ref="A17:F17"/>
    <mergeCell ref="A23:F23"/>
    <mergeCell ref="A24:E24"/>
    <mergeCell ref="A25:E25"/>
    <mergeCell ref="A27:F27"/>
    <mergeCell ref="A28:F28"/>
    <mergeCell ref="A34:F34"/>
    <mergeCell ref="A35:E35"/>
    <mergeCell ref="A36:E36"/>
    <mergeCell ref="A38:F38"/>
    <mergeCell ref="A39:F39"/>
    <mergeCell ref="A47:F47"/>
    <mergeCell ref="A48:E48"/>
    <mergeCell ref="A49:E49"/>
    <mergeCell ref="A51:F51"/>
    <mergeCell ref="A52:F52"/>
    <mergeCell ref="A57:F57"/>
    <mergeCell ref="A58:E58"/>
    <mergeCell ref="A59:E59"/>
    <mergeCell ref="A61:F61"/>
    <mergeCell ref="A62:F62"/>
    <mergeCell ref="A69:F69"/>
    <mergeCell ref="A70:E70"/>
    <mergeCell ref="A71:E71"/>
    <mergeCell ref="A74:F74"/>
    <mergeCell ref="A75:F75"/>
    <mergeCell ref="A82:F82"/>
    <mergeCell ref="A83:E83"/>
    <mergeCell ref="A84:E84"/>
  </mergeCells>
  <pageMargins left="0.786805555555556" right="0.786805555555556" top="1.05069444444444" bottom="1.05069444444444" header="0" footer="0"/>
  <pageSetup paperSize="9" scale="75" orientation="portrait"/>
  <headerFooter/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QUADRO RESUMO</vt:lpstr>
      <vt:lpstr>PRODUTIVIDADES</vt:lpstr>
      <vt:lpstr>SERV. DE LIMPEZA 44H(CTBJ)</vt:lpstr>
      <vt:lpstr>SERV. LIMPEZA 20% 44H CTBJ</vt:lpstr>
      <vt:lpstr>SERV. LIMPEZA 40% 44H CTBJ</vt:lpstr>
      <vt:lpstr>ENCARREGADO 44H CTBJ</vt:lpstr>
      <vt:lpstr>TRAT. DE ANIMAIS 44H CTBJ </vt:lpstr>
      <vt:lpstr>TRAT. DE ANIMAIS 12x36 CTBJ</vt:lpstr>
      <vt:lpstr>OPERADOR DE MICRO CTBJ</vt:lpstr>
      <vt:lpstr>BOMBEIRO 44H CTBJ</vt:lpstr>
      <vt:lpstr>ELETRICISTA 44H CTBJ</vt:lpstr>
      <vt:lpstr>CUIDADOR SOCIAL CTBJ</vt:lpstr>
      <vt:lpstr>AGENTE DE PORTARIA CTBJ </vt:lpstr>
      <vt:lpstr>TRATORISTA CTBJ</vt:lpstr>
      <vt:lpstr>TRAB AGROPECUÁRIO CTBJ </vt:lpstr>
      <vt:lpstr>MATERIAIS</vt:lpstr>
      <vt:lpstr>EQUIPAMENTOS</vt:lpstr>
      <vt:lpstr>EPIS</vt:lpstr>
      <vt:lpstr>UNIFORMES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Jéssica</dc:creator>
  <cp:lastModifiedBy>UFPI</cp:lastModifiedBy>
  <dcterms:created xsi:type="dcterms:W3CDTF">2023-05-30T10:38:00Z</dcterms:created>
  <cp:lastPrinted>2025-07-29T13:02:00Z</cp:lastPrinted>
  <dcterms:modified xsi:type="dcterms:W3CDTF">2025-08-27T12:18:49Z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0EE49FE9707E4312A928593A61209E77_13</vt:lpwstr>
  </property>
  <property fmtid="{D5CDD505-2E9C-101B-9397-08002B2CF9AE}" pid="3" name="KSOProductBuildVer">
    <vt:lpwstr>1046-12.2.0.21931</vt:lpwstr>
  </property>
</Properties>
</file>